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ebsite\Archive process\April FY 26\"/>
    </mc:Choice>
  </mc:AlternateContent>
  <xr:revisionPtr revIDLastSave="0" documentId="8_{5CE5976D-A86C-42EE-AB90-48D56D1FD46D}" xr6:coauthVersionLast="47" xr6:coauthVersionMax="47" xr10:uidLastSave="{00000000-0000-0000-0000-000000000000}"/>
  <bookViews>
    <workbookView xWindow="-110" yWindow="-110" windowWidth="25180" windowHeight="16140" xr2:uid="{37449186-FDF1-482E-9C26-F366BF0951B8}"/>
  </bookViews>
  <sheets>
    <sheet name="FY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2" l="1"/>
  <c r="I5" i="2"/>
  <c r="R6" i="2"/>
  <c r="S6" i="2"/>
  <c r="H7" i="2"/>
  <c r="I7" i="2"/>
  <c r="H8" i="2"/>
  <c r="I8" i="2"/>
  <c r="H9" i="2"/>
  <c r="I9" i="2"/>
  <c r="H10" i="2"/>
  <c r="I10" i="2"/>
  <c r="G11" i="2"/>
  <c r="H11" i="2"/>
  <c r="I11" i="2"/>
  <c r="G24" i="2"/>
  <c r="H24" i="2"/>
  <c r="I24" i="2"/>
  <c r="G25" i="2"/>
  <c r="H25" i="2"/>
  <c r="I25" i="2"/>
  <c r="G26" i="2"/>
  <c r="H26" i="2"/>
  <c r="I26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H47" i="2"/>
  <c r="I47" i="2"/>
  <c r="H48" i="2"/>
  <c r="I48" i="2"/>
  <c r="H50" i="2"/>
  <c r="I50" i="2"/>
  <c r="H51" i="2"/>
  <c r="I51" i="2"/>
  <c r="H52" i="2"/>
  <c r="I52" i="2"/>
  <c r="G55" i="2"/>
  <c r="H55" i="2"/>
  <c r="I55" i="2"/>
  <c r="G56" i="2"/>
  <c r="H56" i="2"/>
  <c r="I56" i="2"/>
  <c r="G58" i="2"/>
  <c r="H58" i="2"/>
  <c r="I58" i="2"/>
  <c r="G59" i="2"/>
  <c r="H59" i="2"/>
  <c r="I59" i="2"/>
  <c r="G60" i="2"/>
  <c r="H60" i="2"/>
  <c r="I60" i="2"/>
  <c r="G61" i="2"/>
  <c r="H61" i="2"/>
  <c r="I61" i="2"/>
  <c r="H63" i="2"/>
  <c r="I63" i="2"/>
  <c r="H64" i="2"/>
  <c r="I64" i="2"/>
  <c r="J65" i="2"/>
  <c r="M65" i="2"/>
  <c r="P65" i="2"/>
  <c r="S65" i="2"/>
  <c r="J66" i="2"/>
  <c r="N66" i="2"/>
  <c r="R66" i="2"/>
  <c r="L67" i="2"/>
  <c r="N67" i="2"/>
  <c r="H68" i="2"/>
  <c r="I68" i="2"/>
  <c r="H69" i="2"/>
  <c r="I69" i="2"/>
  <c r="H70" i="2"/>
  <c r="I70" i="2"/>
  <c r="H71" i="2"/>
  <c r="I71" i="2"/>
  <c r="H72" i="2"/>
  <c r="I72" i="2"/>
  <c r="G73" i="2"/>
  <c r="H73" i="2"/>
  <c r="I73" i="2"/>
  <c r="H74" i="2"/>
  <c r="I74" i="2"/>
  <c r="H77" i="2"/>
  <c r="I77" i="2"/>
  <c r="H78" i="2"/>
  <c r="I78" i="2"/>
  <c r="H79" i="2"/>
  <c r="I79" i="2"/>
  <c r="H83" i="2"/>
  <c r="I83" i="2"/>
  <c r="H87" i="2"/>
  <c r="I87" i="2"/>
  <c r="H88" i="2"/>
  <c r="I88" i="2"/>
  <c r="H89" i="2"/>
  <c r="I89" i="2"/>
  <c r="H91" i="2"/>
  <c r="I91" i="2"/>
  <c r="H92" i="2"/>
  <c r="I92" i="2"/>
  <c r="H93" i="2"/>
  <c r="I93" i="2"/>
  <c r="H97" i="2"/>
  <c r="I97" i="2"/>
  <c r="I98" i="2"/>
  <c r="H99" i="2"/>
  <c r="I99" i="2"/>
  <c r="G100" i="2"/>
  <c r="H100" i="2"/>
  <c r="I100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8" i="2"/>
  <c r="I118" i="2"/>
  <c r="H119" i="2"/>
  <c r="I119" i="2"/>
  <c r="G120" i="2"/>
  <c r="H120" i="2"/>
  <c r="I120" i="2"/>
  <c r="G121" i="2"/>
  <c r="H121" i="2"/>
  <c r="I121" i="2"/>
  <c r="G122" i="2"/>
  <c r="H122" i="2"/>
  <c r="I122" i="2"/>
  <c r="G124" i="2"/>
  <c r="H124" i="2"/>
  <c r="I124" i="2"/>
  <c r="G125" i="2"/>
  <c r="H125" i="2"/>
  <c r="I125" i="2"/>
  <c r="G126" i="2"/>
  <c r="H126" i="2"/>
  <c r="I126" i="2"/>
  <c r="G127" i="2"/>
  <c r="H127" i="2"/>
  <c r="I127" i="2"/>
  <c r="G129" i="2"/>
  <c r="H129" i="2"/>
  <c r="I129" i="2"/>
  <c r="G130" i="2"/>
  <c r="H130" i="2"/>
  <c r="I130" i="2"/>
  <c r="G131" i="2"/>
  <c r="H131" i="2"/>
  <c r="I131" i="2"/>
  <c r="J132" i="2"/>
  <c r="K132" i="2"/>
  <c r="L132" i="2"/>
  <c r="M132" i="2"/>
  <c r="N132" i="2"/>
  <c r="O132" i="2"/>
  <c r="P132" i="2"/>
  <c r="Q132" i="2"/>
  <c r="R132" i="2"/>
  <c r="S132" i="2"/>
  <c r="G133" i="2"/>
  <c r="H133" i="2"/>
  <c r="I133" i="2"/>
  <c r="G137" i="2"/>
  <c r="H137" i="2"/>
  <c r="I137" i="2"/>
  <c r="G138" i="2"/>
  <c r="H138" i="2"/>
  <c r="I138" i="2"/>
  <c r="G139" i="2"/>
  <c r="H139" i="2"/>
  <c r="I139" i="2"/>
  <c r="G140" i="2"/>
  <c r="H140" i="2"/>
  <c r="I140" i="2"/>
  <c r="G142" i="2"/>
  <c r="H142" i="2"/>
  <c r="I142" i="2"/>
  <c r="G143" i="2"/>
  <c r="H143" i="2"/>
  <c r="I143" i="2"/>
  <c r="G144" i="2"/>
  <c r="H144" i="2"/>
  <c r="I144" i="2"/>
  <c r="H146" i="2"/>
  <c r="I146" i="2"/>
  <c r="H149" i="2"/>
  <c r="O149" i="2"/>
  <c r="P149" i="2"/>
  <c r="Q149" i="2"/>
  <c r="R149" i="2"/>
  <c r="S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8" i="2"/>
  <c r="I158" i="2"/>
  <c r="H159" i="2"/>
  <c r="I159" i="2"/>
  <c r="H160" i="2"/>
  <c r="I160" i="2"/>
  <c r="H161" i="2"/>
  <c r="I161" i="2"/>
  <c r="H162" i="2"/>
  <c r="I162" i="2"/>
  <c r="K162" i="2"/>
  <c r="L162" i="2"/>
  <c r="M162" i="2"/>
  <c r="N162" i="2"/>
  <c r="O162" i="2"/>
  <c r="P162" i="2"/>
  <c r="Q162" i="2"/>
  <c r="R162" i="2"/>
  <c r="S162" i="2"/>
  <c r="H164" i="2"/>
  <c r="I164" i="2"/>
  <c r="H165" i="2"/>
  <c r="I165" i="2"/>
  <c r="H167" i="2"/>
  <c r="I167" i="2"/>
  <c r="J170" i="2"/>
  <c r="K170" i="2"/>
  <c r="L170" i="2"/>
  <c r="M170" i="2"/>
  <c r="N170" i="2"/>
  <c r="O170" i="2"/>
  <c r="P170" i="2"/>
  <c r="Q170" i="2"/>
  <c r="R170" i="2"/>
  <c r="S170" i="2"/>
  <c r="H65" i="2" l="1"/>
  <c r="I65" i="2"/>
  <c r="H66" i="2"/>
  <c r="I66" i="2"/>
  <c r="H67" i="2"/>
  <c r="I67" i="2"/>
  <c r="G132" i="2"/>
  <c r="H132" i="2"/>
  <c r="I132" i="2"/>
  <c r="I149" i="2"/>
  <c r="H6" i="2"/>
  <c r="I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Wisnowski, Brian</author>
    <author>Windows User</author>
  </authors>
  <commentList>
    <comment ref="Q120" authorId="0" shapeId="0" xr:uid="{D422EFC9-F05A-4BFB-AC16-59BEDC2B21DD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</t>
        </r>
      </text>
    </comment>
    <comment ref="R120" authorId="0" shapeId="0" xr:uid="{295A9BC5-EC44-4668-9A42-4FE7B67C3666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ended.</t>
        </r>
      </text>
    </comment>
    <comment ref="B140" authorId="0" shapeId="0" xr:uid="{6A80E3F5-8576-44DA-8E23-31012710F93F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Add All Cash Assistance incluing BD and Refugee
</t>
        </r>
      </text>
    </comment>
    <comment ref="U143" authorId="1" shapeId="0" xr:uid="{84CF654D-8BC6-4237-9A5E-8148A1B0C01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K160" authorId="0" shapeId="0" xr:uid="{57A9F316-ABCE-42C7-B442-CE4527B24118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  <comment ref="T160" authorId="0" shapeId="0" xr:uid="{FA2EF464-83FF-443F-8D6E-595AA4791C6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includes 5/1-5/21… Agency moved to Webex and awaiting report training</t>
        </r>
      </text>
    </comment>
    <comment ref="M169" authorId="0" shapeId="0" xr:uid="{FBB4E6DA-A774-489D-899C-887798C49E0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I believe this report has been maxed out on data warehouse, the only thing that changes is the number of duplicates but I think old data is being pushed out as new data is entered because each report has around 150k rows
</t>
        </r>
      </text>
    </comment>
    <comment ref="M183" authorId="0" shapeId="0" xr:uid="{2B23C92B-1108-4E67-9B6B-A6C7AE8A09D8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the state transitioned to a new system on 9/19/25.  North Carolina Online Aging &amp; Adult Services Information System (NC OAASIS).  Therefore, they have not collected the data for the performance measures as we weren't able to input the information until late October with a November 3rd deadline. There is no known timeline for this data</t>
        </r>
      </text>
    </comment>
    <comment ref="M184" authorId="0" shapeId="0" xr:uid="{F457D4E7-1AF9-49D8-B387-4BE7B6119B5A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the state transitioned to a new system on 9/19/25.  North Carolina Online Aging &amp; Adult Services Information System (NC OAASIS).  Therefore, they have not collected the data for the performance measures as we weren't able to input the information until late October with a November 3rd deadline. There is no known timeline for this data</t>
        </r>
      </text>
    </comment>
  </commentList>
</comments>
</file>

<file path=xl/sharedStrings.xml><?xml version="1.0" encoding="utf-8"?>
<sst xmlns="http://schemas.openxmlformats.org/spreadsheetml/2006/main" count="275" uniqueCount="198">
  <si>
    <t>CS4: Percentage of cases received a payment toward arrears.</t>
  </si>
  <si>
    <t>CS3: Percentage of current child support paid.</t>
  </si>
  <si>
    <t>CS2: Percentage of child support cases that have a court order establishing support obligations.</t>
  </si>
  <si>
    <t>CS1: Percentage of paternities established or acknowledged for children born out of wedlock.</t>
  </si>
  <si>
    <t>Child Support Services</t>
  </si>
  <si>
    <t>AS4: The county will process 85% of Special Assistance for the Disabled (SAD) applications within 60 calendar days of the application date.</t>
  </si>
  <si>
    <t>AS3: The county will process 85% of Special Assistance for the Aged (SAA) applications within 45 calendar days of the application date.</t>
  </si>
  <si>
    <t>Special Assistance (SA)</t>
  </si>
  <si>
    <t>AS2: The county will complete 85% of APS evaluations involving allegations of exploitation within 45 days of the report.</t>
  </si>
  <si>
    <t>AS1: The county will complete 85% of APS evaluations involving allegations of abuse or neglect within 30 days of the report.</t>
  </si>
  <si>
    <t>Adult Protective Services (APS)</t>
  </si>
  <si>
    <r>
      <t xml:space="preserve">FNS3: The county will ensure that 95% of FNS </t>
    </r>
    <r>
      <rPr>
        <b/>
        <sz val="10"/>
        <color theme="1"/>
        <rFont val="Arial"/>
        <family val="2"/>
      </rPr>
      <t>recertifications</t>
    </r>
    <r>
      <rPr>
        <sz val="10"/>
        <color theme="1"/>
        <rFont val="Arial"/>
        <family val="2"/>
      </rPr>
      <t xml:space="preserve"> are processed on time, each month.</t>
    </r>
  </si>
  <si>
    <r>
      <t xml:space="preserve">FNS2: The county will process 95% of </t>
    </r>
    <r>
      <rPr>
        <b/>
        <sz val="10"/>
        <color theme="1"/>
        <rFont val="Arial"/>
        <family val="2"/>
      </rPr>
      <t>regular</t>
    </r>
    <r>
      <rPr>
        <sz val="10"/>
        <color theme="1"/>
        <rFont val="Arial"/>
        <family val="2"/>
      </rPr>
      <t xml:space="preserve"> FNS applications within the timeframe that allows the household to have access to the FNS benefits on or before the 30th calendar day from the date of application.</t>
    </r>
  </si>
  <si>
    <r>
      <t xml:space="preserve">FNS1: The county will process 95% of </t>
    </r>
    <r>
      <rPr>
        <b/>
        <sz val="10"/>
        <color theme="1"/>
        <rFont val="Arial"/>
        <family val="2"/>
      </rPr>
      <t>expedited</t>
    </r>
    <r>
      <rPr>
        <sz val="10"/>
        <color theme="1"/>
        <rFont val="Arial"/>
        <family val="2"/>
      </rPr>
      <t xml:space="preserve"> FNS applications within the timeframe that allows the household to have access to the FNS benefits on or before the 7th calendar day from the date of application.</t>
    </r>
  </si>
  <si>
    <t>Food and Nutrition Services (FNS)</t>
  </si>
  <si>
    <t>WF4: The county will process 95% of Work First recertifications within 60 calendar days prior to the last day of the current certification period.</t>
  </si>
  <si>
    <t>WF3: The county will process 95% of Work First applications within 45 days of receipt.</t>
  </si>
  <si>
    <t>Work First</t>
  </si>
  <si>
    <t>EP2: The county will process 95% of Crisis Intervention Program (CIP) applications, that have heat or cooling source with a past due or final notice, within two (2) business days from the date of application or date all verification is received, whichever comes first.</t>
  </si>
  <si>
    <t>EP1: The county will process 95% of Crisis Intervention Program (CIP) applications, with no heat or cooling source, within one (1) business day from the date of application or date all verification is received, whichever comes first.</t>
  </si>
  <si>
    <t>Energy Programs</t>
  </si>
  <si>
    <t>HB 630 Measures</t>
  </si>
  <si>
    <t>Average % of Durham County's population who receive(d) services from DSS (Census.gov July 2022 estimate)</t>
  </si>
  <si>
    <t>Total number of DSS clients serviced (unduplicated count)</t>
  </si>
  <si>
    <t>Client Totals</t>
  </si>
  <si>
    <t>Total amount of child support dollars collected</t>
  </si>
  <si>
    <t>month behind</t>
  </si>
  <si>
    <t>Number of employees participating in mandatory training classes</t>
  </si>
  <si>
    <t xml:space="preserve">Total number of employees participating in training </t>
  </si>
  <si>
    <t>Staff Training And Retention</t>
  </si>
  <si>
    <t>Average % of calls handled</t>
  </si>
  <si>
    <t>Total number of calls handled</t>
  </si>
  <si>
    <t>Total number of call center calls (ext. 8000)</t>
  </si>
  <si>
    <t>Reception at 1201 South Briggs Avenue (childcare)</t>
  </si>
  <si>
    <t>Total number of visits thru reception</t>
  </si>
  <si>
    <t>Customer Information Center</t>
  </si>
  <si>
    <t>Dollar amount collected for low Income energy assistance</t>
  </si>
  <si>
    <t>Dollar amount collected for child care</t>
  </si>
  <si>
    <t>Dollar amount collected for special assistance medicaid</t>
  </si>
  <si>
    <t>Dollar amount collected for family and children's medicaid</t>
  </si>
  <si>
    <t>Dollar amount collected for food and nutrition services</t>
  </si>
  <si>
    <t>Dollar amount collected for work first Crops</t>
  </si>
  <si>
    <t>Dollar amount collected for work first family assistance</t>
  </si>
  <si>
    <t>Total dollar amount collected</t>
  </si>
  <si>
    <t>Program Integrity</t>
  </si>
  <si>
    <t>Customer Accountability And Program Development Division</t>
  </si>
  <si>
    <t>Number of Benefit diversion cases</t>
  </si>
  <si>
    <t>N/A</t>
  </si>
  <si>
    <t>Number employed during the month</t>
  </si>
  <si>
    <t>Participation rate (all families)</t>
  </si>
  <si>
    <t>Total remaining off work first for employment (12 months after leaving work first)</t>
  </si>
  <si>
    <t>Total number who received employment services</t>
  </si>
  <si>
    <t>Work First Employment Services</t>
  </si>
  <si>
    <t xml:space="preserve">Total dollar amount of cash assistance payments </t>
  </si>
  <si>
    <t>Number of adult included cases</t>
  </si>
  <si>
    <t>Number of child only cases</t>
  </si>
  <si>
    <t>Total number of work first cases</t>
  </si>
  <si>
    <t>Total amount of Medicaid dollars spent</t>
  </si>
  <si>
    <t>Total amount of special assistance (SA) dollars spent</t>
  </si>
  <si>
    <t>Durham eligibles as a percent of Durham's population (Census.gov Population Jul 2022 estimate 326,126)</t>
  </si>
  <si>
    <t>Total number of special assistance (SA) recipients</t>
  </si>
  <si>
    <t>Total number of health choice recipients</t>
  </si>
  <si>
    <t>Total number of Medicaid recipients (Family &amp; Adult)</t>
  </si>
  <si>
    <t>Medicaid</t>
  </si>
  <si>
    <t>Total amount of food and nutrition services dollars spent</t>
  </si>
  <si>
    <t>Total number of able bodied adults with out dependents (ABAWDS)</t>
  </si>
  <si>
    <t>Total number of food and nutrition services recipients</t>
  </si>
  <si>
    <t>Total number of food and nutrition services cases</t>
  </si>
  <si>
    <t>Food And Nutrition Services</t>
  </si>
  <si>
    <t>Total number removed</t>
  </si>
  <si>
    <t>Total number added</t>
  </si>
  <si>
    <t>AVG</t>
  </si>
  <si>
    <t>Total number of children on the waiting list</t>
  </si>
  <si>
    <t>Number of homeless children served (duplicated total)</t>
  </si>
  <si>
    <t>Number of title IV-E children served (duplicated total)</t>
  </si>
  <si>
    <t>Family Economic And Independence Division</t>
  </si>
  <si>
    <t>Number of families assisted thru opening doors</t>
  </si>
  <si>
    <t>Number of families served with other types of assistance</t>
  </si>
  <si>
    <t>Number of families served with burial assistance</t>
  </si>
  <si>
    <t>Number of families served with water assistance</t>
  </si>
  <si>
    <t>Number of families served with shelter assistance</t>
  </si>
  <si>
    <t>Number of families served with food assistance</t>
  </si>
  <si>
    <t>Number of families served with medical assistance</t>
  </si>
  <si>
    <t>Number of families served with utility assistance</t>
  </si>
  <si>
    <t>Total number of families served</t>
  </si>
  <si>
    <t>Crisis Services</t>
  </si>
  <si>
    <t>Total # Receiving Adult Day Health Services</t>
  </si>
  <si>
    <t>Total # Receiving Adult Day Care Services</t>
  </si>
  <si>
    <t>Group Care Monitoring Services (GCMS)</t>
  </si>
  <si>
    <t>Total # removed</t>
  </si>
  <si>
    <t>Total # added</t>
  </si>
  <si>
    <t>Total number of individuals on meals on wheels waiting list</t>
  </si>
  <si>
    <t>County (Non HCCBG) - Total number of individuals served</t>
  </si>
  <si>
    <t>HCCBG (Home And Community Block Grant) - HDM</t>
  </si>
  <si>
    <t>HCCBG (Home And Community Block Grant) - IHA</t>
  </si>
  <si>
    <t>Home Center Care</t>
  </si>
  <si>
    <t>Total number of special assistance (SA) in-home cases</t>
  </si>
  <si>
    <t>Total number of hours of service provided</t>
  </si>
  <si>
    <t>Total number of adults receiving special assistance (SA) in-home aide services</t>
  </si>
  <si>
    <t>Adult In-Home Aide Services</t>
  </si>
  <si>
    <t>Number of adults for whom DSS is guardian</t>
  </si>
  <si>
    <t>Adult Guardian Services</t>
  </si>
  <si>
    <t># of closed 204 cases</t>
  </si>
  <si>
    <t># of new ongoing 204 cases</t>
  </si>
  <si>
    <t># of new 204 cases received</t>
  </si>
  <si>
    <t>Number of new APS Intakes accepted for evaluation</t>
  </si>
  <si>
    <t>Number of new APS reports evaluated</t>
  </si>
  <si>
    <t>Adult Services</t>
  </si>
  <si>
    <t>County cost for undocumented youth (subset of all FC costs)</t>
  </si>
  <si>
    <t xml:space="preserve">Total foster care costs </t>
  </si>
  <si>
    <t>Recoupment</t>
  </si>
  <si>
    <t>Covid</t>
  </si>
  <si>
    <t>Emergency payment</t>
  </si>
  <si>
    <t>Medical needs</t>
  </si>
  <si>
    <t>Respite care</t>
  </si>
  <si>
    <t>Misc</t>
  </si>
  <si>
    <t>Educational</t>
  </si>
  <si>
    <t>Clothing</t>
  </si>
  <si>
    <t>Personal needs</t>
  </si>
  <si>
    <t>Room and board</t>
  </si>
  <si>
    <t>Foster Care Costs</t>
  </si>
  <si>
    <t>Number of available homes for new placement</t>
  </si>
  <si>
    <t>Total number that were removed or terminated</t>
  </si>
  <si>
    <t>Total number added that were newly licensed</t>
  </si>
  <si>
    <t>Total number of licensed foster homes</t>
  </si>
  <si>
    <t>Child Placement And Permanency Services - NTDC And Foster Home Licensing</t>
  </si>
  <si>
    <t># of TPRs pending</t>
  </si>
  <si>
    <t>Data Not Available</t>
  </si>
  <si>
    <t># of TPRs Filed</t>
  </si>
  <si>
    <t>Average # of Months in care since TPR</t>
  </si>
  <si>
    <t># of Children with TPR</t>
  </si>
  <si>
    <t>Number of home adoptive studies completed</t>
  </si>
  <si>
    <t>Number of adoptions by non-relatives</t>
  </si>
  <si>
    <t>Number of adoptions by relatives</t>
  </si>
  <si>
    <t>Child Placement And Permanency Services - Adoptions / Termination of Parental Rights (TPR)</t>
  </si>
  <si>
    <r>
      <t xml:space="preserve">Percentage of </t>
    </r>
    <r>
      <rPr>
        <sz val="12"/>
        <color theme="1"/>
        <rFont val="Aptos"/>
        <family val="2"/>
      </rPr>
      <t xml:space="preserve">children in foster care for a full month who had a </t>
    </r>
    <r>
      <rPr>
        <b/>
        <sz val="12"/>
        <color rgb="FFFF0000"/>
        <rFont val="Aptos"/>
        <family val="2"/>
      </rPr>
      <t>visit in the home</t>
    </r>
  </si>
  <si>
    <r>
      <t xml:space="preserve">95% of all foster youth have </t>
    </r>
    <r>
      <rPr>
        <b/>
        <sz val="10"/>
        <rFont val="Arial"/>
        <family val="2"/>
      </rPr>
      <t>ONE</t>
    </r>
    <r>
      <rPr>
        <sz val="10"/>
        <rFont val="Arial"/>
        <family val="2"/>
      </rPr>
      <t xml:space="preserve"> face-to-face visit with the social worker each month. </t>
    </r>
  </si>
  <si>
    <t>Monthly Foster Care Home Visits</t>
  </si>
  <si>
    <t># of children in In-Home Services</t>
  </si>
  <si>
    <t># of open cases for CPS In-Home Services</t>
  </si>
  <si>
    <t>CPS In-Home Services</t>
  </si>
  <si>
    <t>W/n 9-10 business days after the 1st</t>
  </si>
  <si>
    <t>Other (not previously reported, death, transfer)</t>
  </si>
  <si>
    <t>Aged out/Emancipation</t>
  </si>
  <si>
    <t>Adoption</t>
  </si>
  <si>
    <t>Guardianship</t>
  </si>
  <si>
    <t>Custody</t>
  </si>
  <si>
    <t>Reunifications</t>
  </si>
  <si>
    <t>Number of exits from foster care</t>
  </si>
  <si>
    <t>Number of new placements</t>
  </si>
  <si>
    <t>Number of voluntary placement agreements (18-21 year olds)</t>
  </si>
  <si>
    <t>Number in custody 25+ months</t>
  </si>
  <si>
    <t>Number in custody from 13 - 24 months</t>
  </si>
  <si>
    <t>Number in custody from 0 - 12 months</t>
  </si>
  <si>
    <t>Race- Other</t>
  </si>
  <si>
    <t>Race- Hispanic</t>
  </si>
  <si>
    <t>Race- White</t>
  </si>
  <si>
    <t>Race- Black</t>
  </si>
  <si>
    <t>Female</t>
  </si>
  <si>
    <t>Male</t>
  </si>
  <si>
    <t>Number of children in DSS custody</t>
  </si>
  <si>
    <t>Child Placement And Permanency Services - Foster Care</t>
  </si>
  <si>
    <t>Total number of children put in custody moved from in-home to foster care</t>
  </si>
  <si>
    <t>Total number of children remaining at home</t>
  </si>
  <si>
    <t>Number with kinship placement</t>
  </si>
  <si>
    <t>Number with court ordered protection plan (COPP)</t>
  </si>
  <si>
    <t>Total number of families with court involved</t>
  </si>
  <si>
    <t>Total number of families</t>
  </si>
  <si>
    <t>Other</t>
  </si>
  <si>
    <t>Total number of children</t>
  </si>
  <si>
    <t>Child Protective Services - In-Home Services</t>
  </si>
  <si>
    <t>W/n 7-10 business days after the 1st</t>
  </si>
  <si>
    <t>Number of family assessments initiated within 72 hours</t>
  </si>
  <si>
    <t>Total number of family assessments</t>
  </si>
  <si>
    <t>Number of investigative assessments initiated within 24 hours</t>
  </si>
  <si>
    <t>Total number of investigative assessments</t>
  </si>
  <si>
    <t>Total number of CPS hotline calls</t>
  </si>
  <si>
    <t>Number of reports investigated</t>
  </si>
  <si>
    <t>Total number of reports</t>
  </si>
  <si>
    <t>Child Protective Services - Investigative Assessments</t>
  </si>
  <si>
    <t>Family Safety And Permanency Division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</si>
  <si>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</si>
  <si>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</si>
  <si>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</si>
  <si>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</si>
  <si>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</si>
  <si>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</si>
  <si>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</si>
  <si>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</si>
  <si>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</si>
  <si>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</si>
  <si>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</si>
  <si>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Jul</t>
  </si>
  <si>
    <t>FY 26</t>
  </si>
  <si>
    <t>FY 25</t>
  </si>
  <si>
    <t>FY 24</t>
  </si>
  <si>
    <t>FY 22</t>
  </si>
  <si>
    <t>FY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</si>
</sst>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#,##0.00;&quot;($&quot;#,##0.00\)"/>
    <numFmt numFmtId="166" formatCode="&quot;$&quot;#,##0"/>
    <numFmt numFmtId="167" formatCode="0.0%"/>
    <numFmt numFmtId="168" formatCode="_(* #,##0_);_(* \(#,##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333333"/>
      <name val="Tahoma"/>
      <family val="2"/>
    </font>
    <font>
      <b/>
      <sz val="11"/>
      <color theme="1"/>
      <name val="Arial"/>
      <family val="2"/>
    </font>
    <font>
      <sz val="12"/>
      <color rgb="FF222222"/>
      <name val="Arial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theme="1" tint="0.499984740745262"/>
      <name val="Arial"/>
      <family val="2"/>
    </font>
    <font>
      <sz val="12"/>
      <color theme="1"/>
      <name val="Aptos"/>
      <family val="2"/>
    </font>
    <font>
      <sz val="12"/>
      <color theme="1"/>
      <name val="Cavolini"/>
      <family val="4"/>
    </font>
    <font>
      <b/>
      <sz val="1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Aptos Narrow"/>
      <family val="2"/>
    </font>
    <font>
      <b/>
      <sz val="10"/>
      <name val="Arial"/>
      <family val="2"/>
    </font>
    <font>
      <sz val="12"/>
      <color rgb="FF000000"/>
      <name val="Aptos"/>
      <family val="2"/>
    </font>
    <font>
      <b/>
      <sz val="12"/>
      <color rgb="FFFF0000"/>
      <name val="Aptos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0" fontId="4" fillId="0" borderId="0" xfId="0" applyNumberFormat="1" applyFont="1"/>
    <xf numFmtId="9" fontId="2" fillId="0" borderId="0" xfId="0" applyNumberFormat="1" applyFont="1" applyAlignment="1">
      <alignment horizontal="right" vertical="center"/>
    </xf>
    <xf numFmtId="9" fontId="2" fillId="0" borderId="0" xfId="3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10" fontId="2" fillId="0" borderId="0" xfId="3" applyNumberFormat="1" applyFont="1" applyAlignment="1">
      <alignment horizontal="right" vertical="center"/>
    </xf>
    <xf numFmtId="3" fontId="6" fillId="0" borderId="0" xfId="0" applyNumberFormat="1" applyFont="1"/>
    <xf numFmtId="10" fontId="2" fillId="0" borderId="4" xfId="3" applyNumberFormat="1" applyFont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 applyProtection="1">
      <alignment vertical="center"/>
      <protection locked="0"/>
    </xf>
    <xf numFmtId="3" fontId="2" fillId="0" borderId="0" xfId="0" applyNumberFormat="1" applyFont="1" applyAlignment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3" fillId="5" borderId="12" xfId="0" applyFon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165" fontId="4" fillId="7" borderId="17" xfId="0" applyNumberFormat="1" applyFont="1" applyFill="1" applyBorder="1" applyAlignment="1">
      <alignment horizontal="right" vertical="center"/>
    </xf>
    <xf numFmtId="8" fontId="2" fillId="0" borderId="0" xfId="0" applyNumberFormat="1" applyFont="1" applyAlignment="1">
      <alignment vertical="center"/>
    </xf>
    <xf numFmtId="8" fontId="2" fillId="0" borderId="0" xfId="2" applyNumberFormat="1" applyFont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0" xfId="0" applyNumberFormat="1" applyFont="1"/>
    <xf numFmtId="8" fontId="7" fillId="0" borderId="0" xfId="0" applyNumberFormat="1" applyFont="1"/>
    <xf numFmtId="8" fontId="8" fillId="0" borderId="18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8" fontId="4" fillId="0" borderId="18" xfId="0" applyNumberFormat="1" applyFont="1" applyBorder="1" applyAlignment="1">
      <alignment vertical="center" wrapText="1"/>
    </xf>
    <xf numFmtId="164" fontId="3" fillId="8" borderId="19" xfId="0" applyNumberFormat="1" applyFont="1" applyFill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9" borderId="20" xfId="0" applyFont="1" applyFill="1" applyBorder="1" applyAlignment="1">
      <alignment horizontal="right" vertical="center"/>
    </xf>
    <xf numFmtId="0" fontId="3" fillId="8" borderId="19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9" borderId="27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10" fontId="2" fillId="0" borderId="28" xfId="0" applyNumberFormat="1" applyFont="1" applyBorder="1" applyAlignment="1">
      <alignment horizontal="right" vertical="center"/>
    </xf>
    <xf numFmtId="9" fontId="3" fillId="8" borderId="19" xfId="3" applyFont="1" applyFill="1" applyBorder="1" applyAlignment="1">
      <alignment horizontal="right" vertical="center"/>
    </xf>
    <xf numFmtId="10" fontId="3" fillId="8" borderId="21" xfId="3" applyNumberFormat="1" applyFont="1" applyFill="1" applyBorder="1" applyAlignment="1" applyProtection="1">
      <alignment horizontal="right" vertical="center"/>
    </xf>
    <xf numFmtId="10" fontId="3" fillId="0" borderId="21" xfId="3" applyNumberFormat="1" applyFont="1" applyFill="1" applyBorder="1" applyAlignment="1" applyProtection="1">
      <alignment horizontal="right" vertical="center"/>
    </xf>
    <xf numFmtId="10" fontId="2" fillId="0" borderId="22" xfId="0" applyNumberFormat="1" applyFont="1" applyBorder="1" applyAlignment="1">
      <alignment horizontal="right" vertical="center"/>
    </xf>
    <xf numFmtId="10" fontId="2" fillId="0" borderId="23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3" fontId="10" fillId="0" borderId="11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3" fillId="8" borderId="19" xfId="0" applyNumberFormat="1" applyFont="1" applyFill="1" applyBorder="1" applyAlignment="1">
      <alignment horizontal="right" vertical="center"/>
    </xf>
    <xf numFmtId="3" fontId="3" fillId="8" borderId="21" xfId="0" applyNumberFormat="1" applyFont="1" applyFill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3" fontId="2" fillId="0" borderId="11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164" fontId="2" fillId="0" borderId="31" xfId="0" applyNumberFormat="1" applyFont="1" applyBorder="1" applyAlignment="1">
      <alignment horizontal="right" vertical="center"/>
    </xf>
    <xf numFmtId="164" fontId="11" fillId="0" borderId="32" xfId="0" applyNumberFormat="1" applyFont="1" applyBorder="1" applyAlignment="1" applyProtection="1">
      <alignment vertical="top"/>
      <protection locked="0"/>
    </xf>
    <xf numFmtId="164" fontId="10" fillId="0" borderId="33" xfId="0" applyNumberFormat="1" applyFont="1" applyBorder="1" applyAlignment="1">
      <alignment vertical="top"/>
    </xf>
    <xf numFmtId="164" fontId="3" fillId="0" borderId="34" xfId="0" applyNumberFormat="1" applyFont="1" applyBorder="1" applyAlignment="1">
      <alignment horizontal="right" vertical="center"/>
    </xf>
    <xf numFmtId="44" fontId="2" fillId="0" borderId="0" xfId="2" applyFont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8" fontId="12" fillId="0" borderId="35" xfId="0" applyNumberFormat="1" applyFont="1" applyBorder="1" applyAlignment="1">
      <alignment horizontal="right" vertical="center" wrapText="1"/>
    </xf>
    <xf numFmtId="8" fontId="12" fillId="0" borderId="36" xfId="0" applyNumberFormat="1" applyFont="1" applyBorder="1" applyAlignment="1">
      <alignment horizontal="right" vertical="center" wrapText="1"/>
    </xf>
    <xf numFmtId="8" fontId="2" fillId="0" borderId="0" xfId="0" applyNumberFormat="1" applyFont="1"/>
    <xf numFmtId="0" fontId="2" fillId="0" borderId="25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3" fontId="2" fillId="0" borderId="42" xfId="0" applyNumberFormat="1" applyFont="1" applyBorder="1" applyAlignment="1">
      <alignment horizontal="right" vertical="center" wrapText="1"/>
    </xf>
    <xf numFmtId="3" fontId="2" fillId="0" borderId="43" xfId="0" applyNumberFormat="1" applyFont="1" applyBorder="1" applyAlignment="1">
      <alignment horizontal="right" vertical="center" wrapText="1"/>
    </xf>
    <xf numFmtId="1" fontId="2" fillId="0" borderId="43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3" fontId="3" fillId="8" borderId="44" xfId="0" applyNumberFormat="1" applyFont="1" applyFill="1" applyBorder="1" applyAlignment="1">
      <alignment horizontal="right" vertical="center"/>
    </xf>
    <xf numFmtId="3" fontId="3" fillId="0" borderId="44" xfId="0" applyNumberFormat="1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6" xfId="0" applyFont="1" applyBorder="1" applyAlignment="1">
      <alignment horizontal="right" vertical="center"/>
    </xf>
    <xf numFmtId="3" fontId="3" fillId="8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10" fontId="13" fillId="5" borderId="5" xfId="0" applyNumberFormat="1" applyFont="1" applyFill="1" applyBorder="1" applyAlignment="1">
      <alignment horizontal="right" vertical="center"/>
    </xf>
    <xf numFmtId="10" fontId="13" fillId="5" borderId="6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13" fillId="5" borderId="12" xfId="0" applyFont="1" applyFill="1" applyBorder="1" applyAlignment="1">
      <alignment horizontal="right" vertical="center"/>
    </xf>
    <xf numFmtId="10" fontId="13" fillId="5" borderId="13" xfId="0" applyNumberFormat="1" applyFont="1" applyFill="1" applyBorder="1" applyAlignment="1">
      <alignment horizontal="right" vertical="center"/>
    </xf>
    <xf numFmtId="10" fontId="13" fillId="5" borderId="1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13" fillId="5" borderId="13" xfId="0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right" vertical="center"/>
    </xf>
    <xf numFmtId="166" fontId="2" fillId="0" borderId="48" xfId="0" applyNumberFormat="1" applyFont="1" applyBorder="1" applyAlignment="1">
      <alignment horizontal="right" vertical="center"/>
    </xf>
    <xf numFmtId="166" fontId="2" fillId="0" borderId="31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166" fontId="2" fillId="0" borderId="49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10" fillId="0" borderId="5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164" fontId="2" fillId="0" borderId="53" xfId="0" applyNumberFormat="1" applyFont="1" applyBorder="1" applyAlignment="1">
      <alignment horizontal="right" vertical="center"/>
    </xf>
    <xf numFmtId="166" fontId="2" fillId="0" borderId="53" xfId="0" applyNumberFormat="1" applyFont="1" applyBorder="1" applyAlignment="1">
      <alignment horizontal="right" vertical="center"/>
    </xf>
    <xf numFmtId="0" fontId="13" fillId="5" borderId="54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right" vertical="center"/>
    </xf>
    <xf numFmtId="0" fontId="13" fillId="5" borderId="6" xfId="0" applyFont="1" applyFill="1" applyBorder="1" applyAlignment="1">
      <alignment horizontal="right" vertical="center"/>
    </xf>
    <xf numFmtId="0" fontId="2" fillId="0" borderId="55" xfId="0" applyFont="1" applyBorder="1" applyAlignment="1">
      <alignment vertical="center" wrapText="1"/>
    </xf>
    <xf numFmtId="166" fontId="10" fillId="0" borderId="48" xfId="0" applyNumberFormat="1" applyFont="1" applyBorder="1" applyAlignment="1">
      <alignment horizontal="right" vertical="center"/>
    </xf>
    <xf numFmtId="166" fontId="10" fillId="0" borderId="31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167" fontId="10" fillId="0" borderId="56" xfId="0" applyNumberFormat="1" applyFont="1" applyBorder="1" applyAlignment="1">
      <alignment horizontal="right" vertical="center"/>
    </xf>
    <xf numFmtId="9" fontId="2" fillId="0" borderId="31" xfId="3" applyFont="1" applyBorder="1" applyAlignment="1">
      <alignment horizontal="right" vertical="center"/>
    </xf>
    <xf numFmtId="167" fontId="2" fillId="0" borderId="56" xfId="0" applyNumberFormat="1" applyFont="1" applyBorder="1" applyAlignment="1">
      <alignment horizontal="right" vertical="center"/>
    </xf>
    <xf numFmtId="10" fontId="2" fillId="0" borderId="56" xfId="3" applyNumberFormat="1" applyFont="1" applyBorder="1" applyAlignment="1">
      <alignment horizontal="right" vertical="center"/>
    </xf>
    <xf numFmtId="0" fontId="2" fillId="0" borderId="30" xfId="0" applyFont="1" applyBorder="1" applyAlignment="1">
      <alignment vertical="center" wrapText="1"/>
    </xf>
    <xf numFmtId="0" fontId="2" fillId="0" borderId="4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3" fontId="14" fillId="0" borderId="0" xfId="0" applyNumberFormat="1" applyFont="1"/>
    <xf numFmtId="168" fontId="2" fillId="0" borderId="11" xfId="1" applyNumberFormat="1" applyFont="1" applyBorder="1" applyAlignment="1" applyProtection="1">
      <alignment horizontal="right" vertical="center"/>
    </xf>
    <xf numFmtId="3" fontId="14" fillId="0" borderId="0" xfId="0" applyNumberFormat="1" applyFont="1" applyAlignment="1">
      <alignment vertical="center"/>
    </xf>
    <xf numFmtId="168" fontId="2" fillId="0" borderId="27" xfId="1" applyNumberFormat="1" applyFont="1" applyBorder="1" applyAlignment="1" applyProtection="1">
      <alignment horizontal="right" vertical="center"/>
    </xf>
    <xf numFmtId="166" fontId="2" fillId="0" borderId="31" xfId="0" applyNumberFormat="1" applyFont="1" applyBorder="1" applyAlignment="1">
      <alignment horizontal="right" vertical="center" wrapText="1"/>
    </xf>
    <xf numFmtId="164" fontId="2" fillId="0" borderId="31" xfId="0" applyNumberFormat="1" applyFont="1" applyBorder="1" applyAlignment="1">
      <alignment horizontal="right" vertical="center" wrapText="1"/>
    </xf>
    <xf numFmtId="166" fontId="2" fillId="0" borderId="49" xfId="0" applyNumberFormat="1" applyFont="1" applyBorder="1" applyAlignment="1">
      <alignment horizontal="right" vertical="center" wrapText="1"/>
    </xf>
    <xf numFmtId="3" fontId="13" fillId="5" borderId="12" xfId="0" applyNumberFormat="1" applyFont="1" applyFill="1" applyBorder="1" applyAlignment="1">
      <alignment horizontal="right" vertical="center"/>
    </xf>
    <xf numFmtId="3" fontId="13" fillId="5" borderId="13" xfId="0" applyNumberFormat="1" applyFont="1" applyFill="1" applyBorder="1" applyAlignment="1">
      <alignment horizontal="right" vertical="center"/>
    </xf>
    <xf numFmtId="3" fontId="13" fillId="5" borderId="14" xfId="0" applyNumberFormat="1" applyFont="1" applyFill="1" applyBorder="1" applyAlignment="1">
      <alignment horizontal="right" vertical="center"/>
    </xf>
    <xf numFmtId="3" fontId="2" fillId="0" borderId="48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3" fontId="2" fillId="0" borderId="50" xfId="0" applyNumberFormat="1" applyFont="1" applyBorder="1" applyAlignment="1">
      <alignment horizontal="right" vertical="center"/>
    </xf>
    <xf numFmtId="3" fontId="2" fillId="0" borderId="51" xfId="0" applyNumberFormat="1" applyFont="1" applyBorder="1" applyAlignment="1">
      <alignment horizontal="right" vertical="center"/>
    </xf>
    <xf numFmtId="3" fontId="2" fillId="0" borderId="52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48" xfId="0" applyNumberFormat="1" applyFont="1" applyBorder="1" applyAlignment="1">
      <alignment horizontal="right" vertical="center" wrapText="1"/>
    </xf>
    <xf numFmtId="3" fontId="2" fillId="0" borderId="57" xfId="0" applyNumberFormat="1" applyFont="1" applyBorder="1" applyAlignment="1">
      <alignment horizontal="right" vertical="center" wrapText="1"/>
    </xf>
    <xf numFmtId="164" fontId="2" fillId="0" borderId="57" xfId="0" applyNumberFormat="1" applyFont="1" applyBorder="1" applyAlignment="1">
      <alignment horizontal="right" vertical="center" wrapText="1"/>
    </xf>
    <xf numFmtId="3" fontId="10" fillId="0" borderId="57" xfId="0" applyNumberFormat="1" applyFont="1" applyBorder="1" applyAlignment="1">
      <alignment horizontal="right" vertical="center" wrapText="1"/>
    </xf>
    <xf numFmtId="3" fontId="2" fillId="0" borderId="58" xfId="0" applyNumberFormat="1" applyFont="1" applyBorder="1" applyAlignment="1">
      <alignment horizontal="right" vertical="center" wrapText="1"/>
    </xf>
    <xf numFmtId="41" fontId="3" fillId="8" borderId="44" xfId="1" applyNumberFormat="1" applyFont="1" applyFill="1" applyBorder="1" applyAlignment="1" applyProtection="1">
      <alignment horizontal="right" vertical="center"/>
    </xf>
    <xf numFmtId="0" fontId="13" fillId="5" borderId="13" xfId="0" applyFont="1" applyFill="1" applyBorder="1" applyAlignment="1">
      <alignment horizontal="right" vertical="center" wrapText="1"/>
    </xf>
    <xf numFmtId="0" fontId="13" fillId="5" borderId="14" xfId="0" applyFont="1" applyFill="1" applyBorder="1" applyAlignment="1">
      <alignment horizontal="right" vertical="center" wrapText="1"/>
    </xf>
    <xf numFmtId="3" fontId="2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horizontal="right" vertical="center" wrapText="1"/>
    </xf>
    <xf numFmtId="3" fontId="10" fillId="0" borderId="59" xfId="0" applyNumberFormat="1" applyFont="1" applyBorder="1" applyAlignment="1">
      <alignment horizontal="right" vertical="center" wrapText="1"/>
    </xf>
    <xf numFmtId="41" fontId="3" fillId="8" borderId="6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41" fontId="3" fillId="0" borderId="60" xfId="1" applyNumberFormat="1" applyFont="1" applyFill="1" applyBorder="1" applyAlignment="1" applyProtection="1">
      <alignment horizontal="right" vertical="center"/>
    </xf>
    <xf numFmtId="2" fontId="2" fillId="0" borderId="0" xfId="0" applyNumberFormat="1" applyFont="1" applyAlignment="1">
      <alignment vertical="center"/>
    </xf>
    <xf numFmtId="41" fontId="10" fillId="0" borderId="13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59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61" xfId="0" applyNumberFormat="1" applyFont="1" applyBorder="1" applyAlignment="1">
      <alignment horizontal="right" vertical="center"/>
    </xf>
    <xf numFmtId="0" fontId="10" fillId="0" borderId="61" xfId="0" applyFont="1" applyBorder="1" applyAlignment="1">
      <alignment horizontal="right" vertical="center"/>
    </xf>
    <xf numFmtId="3" fontId="10" fillId="0" borderId="62" xfId="0" applyNumberFormat="1" applyFont="1" applyBorder="1" applyAlignment="1">
      <alignment horizontal="right" vertical="center"/>
    </xf>
    <xf numFmtId="0" fontId="2" fillId="0" borderId="4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left" vertical="center" wrapText="1" indent="1"/>
    </xf>
    <xf numFmtId="1" fontId="2" fillId="0" borderId="0" xfId="0" applyNumberFormat="1" applyFont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2" xfId="0" applyFont="1" applyBorder="1" applyAlignment="1">
      <alignment horizontal="right" vertical="center" wrapText="1"/>
    </xf>
    <xf numFmtId="0" fontId="10" fillId="0" borderId="43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164" fontId="2" fillId="0" borderId="43" xfId="0" applyNumberFormat="1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3" fillId="8" borderId="4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61" xfId="0" applyFont="1" applyBorder="1" applyAlignment="1">
      <alignment horizontal="right" vertical="center"/>
    </xf>
    <xf numFmtId="0" fontId="3" fillId="8" borderId="12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indent="5"/>
    </xf>
    <xf numFmtId="0" fontId="2" fillId="0" borderId="30" xfId="0" applyFont="1" applyBorder="1" applyAlignment="1">
      <alignment horizontal="left" vertical="center" indent="5"/>
    </xf>
    <xf numFmtId="164" fontId="2" fillId="0" borderId="51" xfId="0" applyNumberFormat="1" applyFont="1" applyBorder="1" applyAlignment="1">
      <alignment horizontal="right" vertical="center"/>
    </xf>
    <xf numFmtId="0" fontId="3" fillId="5" borderId="12" xfId="0" applyFont="1" applyFill="1" applyBorder="1" applyAlignment="1">
      <alignment horizontal="right" vertical="center"/>
    </xf>
    <xf numFmtId="0" fontId="2" fillId="0" borderId="26" xfId="0" applyFont="1" applyBorder="1" applyAlignment="1">
      <alignment horizontal="left" vertical="center" indent="5"/>
    </xf>
    <xf numFmtId="0" fontId="18" fillId="0" borderId="67" xfId="0" applyFont="1" applyBorder="1" applyAlignment="1">
      <alignment horizontal="right" vertical="center"/>
    </xf>
    <xf numFmtId="0" fontId="19" fillId="0" borderId="67" xfId="0" applyFont="1" applyBorder="1" applyAlignment="1">
      <alignment horizontal="right" vertical="center"/>
    </xf>
    <xf numFmtId="0" fontId="13" fillId="12" borderId="68" xfId="0" applyFont="1" applyFill="1" applyBorder="1" applyAlignment="1">
      <alignment horizontal="right" vertical="center"/>
    </xf>
    <xf numFmtId="0" fontId="13" fillId="5" borderId="69" xfId="0" applyFont="1" applyFill="1" applyBorder="1" applyAlignment="1">
      <alignment horizontal="right" vertical="center"/>
    </xf>
    <xf numFmtId="0" fontId="13" fillId="5" borderId="70" xfId="0" applyFont="1" applyFill="1" applyBorder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8" borderId="34" xfId="0" applyFont="1" applyFill="1" applyBorder="1" applyAlignment="1">
      <alignment horizontal="right" vertical="center"/>
    </xf>
    <xf numFmtId="0" fontId="2" fillId="0" borderId="71" xfId="0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7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76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164" fontId="2" fillId="0" borderId="31" xfId="0" applyNumberFormat="1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/>
    </xf>
    <xf numFmtId="164" fontId="2" fillId="0" borderId="51" xfId="0" applyNumberFormat="1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13" fillId="2" borderId="77" xfId="0" applyFont="1" applyFill="1" applyBorder="1" applyAlignment="1">
      <alignment horizontal="right" vertical="center"/>
    </xf>
    <xf numFmtId="0" fontId="2" fillId="0" borderId="78" xfId="0" applyFont="1" applyBorder="1" applyAlignment="1">
      <alignment horizontal="right" vertical="center"/>
    </xf>
    <xf numFmtId="0" fontId="19" fillId="0" borderId="75" xfId="0" applyFont="1" applyBorder="1" applyAlignment="1">
      <alignment horizontal="right" vertical="center"/>
    </xf>
    <xf numFmtId="1" fontId="3" fillId="8" borderId="60" xfId="0" applyNumberFormat="1" applyFont="1" applyFill="1" applyBorder="1" applyAlignment="1">
      <alignment horizontal="right" vertical="center"/>
    </xf>
    <xf numFmtId="1" fontId="3" fillId="0" borderId="60" xfId="0" applyNumberFormat="1" applyFont="1" applyBorder="1" applyAlignment="1">
      <alignment horizontal="right" vertical="center"/>
    </xf>
    <xf numFmtId="1" fontId="2" fillId="0" borderId="79" xfId="0" applyNumberFormat="1" applyFont="1" applyBorder="1" applyAlignment="1">
      <alignment horizontal="right" vertical="center"/>
    </xf>
    <xf numFmtId="0" fontId="19" fillId="0" borderId="80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4" fontId="19" fillId="0" borderId="67" xfId="0" applyNumberFormat="1" applyFont="1" applyBorder="1" applyAlignment="1">
      <alignment horizontal="right" vertical="center"/>
    </xf>
    <xf numFmtId="4" fontId="18" fillId="0" borderId="75" xfId="0" applyNumberFormat="1" applyFont="1" applyBorder="1" applyAlignment="1">
      <alignment horizontal="right" vertical="center"/>
    </xf>
    <xf numFmtId="4" fontId="18" fillId="0" borderId="67" xfId="0" applyNumberFormat="1" applyFont="1" applyBorder="1" applyAlignment="1">
      <alignment horizontal="right" vertical="center"/>
    </xf>
    <xf numFmtId="3" fontId="19" fillId="0" borderId="67" xfId="0" applyNumberFormat="1" applyFont="1" applyBorder="1" applyAlignment="1">
      <alignment horizontal="right" vertical="center"/>
    </xf>
    <xf numFmtId="0" fontId="2" fillId="0" borderId="81" xfId="0" applyFont="1" applyBorder="1" applyAlignment="1">
      <alignment horizontal="right" vertical="center"/>
    </xf>
    <xf numFmtId="1" fontId="2" fillId="0" borderId="82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8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1" fontId="2" fillId="0" borderId="22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 wrapText="1"/>
    </xf>
    <xf numFmtId="0" fontId="20" fillId="13" borderId="18" xfId="0" applyFont="1" applyFill="1" applyBorder="1"/>
    <xf numFmtId="0" fontId="20" fillId="13" borderId="18" xfId="0" applyFont="1" applyFill="1" applyBorder="1" applyAlignment="1">
      <alignment wrapText="1"/>
    </xf>
    <xf numFmtId="0" fontId="3" fillId="8" borderId="0" xfId="0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3" fillId="8" borderId="34" xfId="0" applyNumberFormat="1" applyFont="1" applyFill="1" applyBorder="1" applyAlignment="1">
      <alignment horizontal="right" vertical="center"/>
    </xf>
    <xf numFmtId="1" fontId="3" fillId="8" borderId="21" xfId="0" applyNumberFormat="1" applyFont="1" applyFill="1" applyBorder="1" applyAlignment="1">
      <alignment horizontal="right" vertical="center"/>
    </xf>
    <xf numFmtId="1" fontId="2" fillId="0" borderId="83" xfId="0" applyNumberFormat="1" applyFont="1" applyBorder="1" applyAlignment="1">
      <alignment horizontal="right" vertical="center"/>
    </xf>
    <xf numFmtId="1" fontId="3" fillId="8" borderId="19" xfId="0" applyNumberFormat="1" applyFont="1" applyFill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164" fontId="3" fillId="14" borderId="19" xfId="0" applyNumberFormat="1" applyFont="1" applyFill="1" applyBorder="1" applyAlignment="1">
      <alignment horizontal="right" vertical="center"/>
    </xf>
    <xf numFmtId="164" fontId="21" fillId="8" borderId="14" xfId="0" applyNumberFormat="1" applyFont="1" applyFill="1" applyBorder="1" applyAlignment="1">
      <alignment horizontal="right" vertical="center"/>
    </xf>
    <xf numFmtId="0" fontId="2" fillId="0" borderId="84" xfId="0" applyFont="1" applyBorder="1" applyAlignment="1">
      <alignment vertical="center"/>
    </xf>
    <xf numFmtId="164" fontId="2" fillId="0" borderId="85" xfId="0" applyNumberFormat="1" applyFont="1" applyBorder="1" applyAlignment="1">
      <alignment horizontal="right" vertical="center" wrapText="1"/>
    </xf>
    <xf numFmtId="164" fontId="2" fillId="0" borderId="83" xfId="0" applyNumberFormat="1" applyFont="1" applyBorder="1" applyAlignment="1">
      <alignment horizontal="right" vertical="center"/>
    </xf>
    <xf numFmtId="164" fontId="2" fillId="0" borderId="86" xfId="0" applyNumberFormat="1" applyFont="1" applyBorder="1" applyAlignment="1">
      <alignment horizontal="right" vertical="center" wrapText="1"/>
    </xf>
    <xf numFmtId="164" fontId="2" fillId="0" borderId="78" xfId="0" applyNumberFormat="1" applyFont="1" applyBorder="1" applyAlignment="1">
      <alignment horizontal="right" vertical="center" wrapText="1"/>
    </xf>
    <xf numFmtId="164" fontId="10" fillId="0" borderId="78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13" fillId="12" borderId="12" xfId="0" applyFont="1" applyFill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10" fillId="0" borderId="87" xfId="0" applyFont="1" applyBorder="1" applyAlignment="1">
      <alignment horizontal="right" vertical="center"/>
    </xf>
    <xf numFmtId="0" fontId="13" fillId="12" borderId="77" xfId="0" applyFont="1" applyFill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89" xfId="0" applyFont="1" applyBorder="1" applyAlignment="1">
      <alignment horizontal="right" vertical="center"/>
    </xf>
    <xf numFmtId="164" fontId="2" fillId="0" borderId="51" xfId="0" applyNumberFormat="1" applyFont="1" applyBorder="1" applyAlignment="1">
      <alignment horizontal="right" vertical="center" wrapText="1"/>
    </xf>
    <xf numFmtId="0" fontId="2" fillId="0" borderId="90" xfId="0" applyFont="1" applyBorder="1" applyAlignment="1">
      <alignment horizontal="right" vertical="center"/>
    </xf>
    <xf numFmtId="0" fontId="2" fillId="0" borderId="9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0" fontId="3" fillId="8" borderId="21" xfId="0" applyFon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10" fontId="2" fillId="0" borderId="92" xfId="0" applyNumberFormat="1" applyFont="1" applyBorder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10" fontId="0" fillId="9" borderId="75" xfId="3" applyNumberFormat="1" applyFont="1" applyFill="1" applyBorder="1" applyAlignment="1">
      <alignment horizontal="right" indent="1"/>
    </xf>
    <xf numFmtId="10" fontId="0" fillId="0" borderId="75" xfId="0" applyNumberFormat="1" applyBorder="1" applyAlignment="1">
      <alignment horizontal="center"/>
    </xf>
    <xf numFmtId="10" fontId="10" fillId="0" borderId="0" xfId="0" applyNumberFormat="1" applyFont="1" applyAlignment="1">
      <alignment horizontal="right" vertical="center" wrapText="1"/>
    </xf>
    <xf numFmtId="10" fontId="3" fillId="15" borderId="0" xfId="0" applyNumberFormat="1" applyFont="1" applyFill="1" applyAlignment="1">
      <alignment horizontal="right" vertical="center"/>
    </xf>
    <xf numFmtId="0" fontId="22" fillId="0" borderId="0" xfId="0" applyFont="1"/>
    <xf numFmtId="10" fontId="2" fillId="0" borderId="10" xfId="0" applyNumberFormat="1" applyFont="1" applyBorder="1" applyAlignment="1">
      <alignment horizontal="right" vertical="center" wrapText="1"/>
    </xf>
    <xf numFmtId="10" fontId="2" fillId="0" borderId="11" xfId="0" applyNumberFormat="1" applyFont="1" applyBorder="1" applyAlignment="1">
      <alignment horizontal="right" vertical="center" wrapText="1"/>
    </xf>
    <xf numFmtId="10" fontId="0" fillId="0" borderId="75" xfId="3" applyNumberFormat="1" applyFont="1" applyBorder="1" applyAlignment="1">
      <alignment horizontal="right" indent="1"/>
    </xf>
    <xf numFmtId="10" fontId="10" fillId="0" borderId="11" xfId="3" applyNumberFormat="1" applyFont="1" applyBorder="1" applyAlignment="1">
      <alignment horizontal="right" vertical="center" wrapText="1"/>
    </xf>
    <xf numFmtId="0" fontId="10" fillId="0" borderId="0" xfId="0" applyFont="1"/>
    <xf numFmtId="0" fontId="5" fillId="9" borderId="42" xfId="0" applyFont="1" applyFill="1" applyBorder="1" applyAlignment="1">
      <alignment vertical="center"/>
    </xf>
    <xf numFmtId="0" fontId="5" fillId="9" borderId="43" xfId="0" applyFont="1" applyFill="1" applyBorder="1" applyAlignment="1">
      <alignment vertical="center"/>
    </xf>
    <xf numFmtId="0" fontId="19" fillId="9" borderId="43" xfId="0" applyFont="1" applyFill="1" applyBorder="1" applyAlignment="1">
      <alignment vertical="center"/>
    </xf>
    <xf numFmtId="0" fontId="5" fillId="9" borderId="28" xfId="0" applyFont="1" applyFill="1" applyBorder="1" applyAlignment="1">
      <alignment vertical="center"/>
    </xf>
    <xf numFmtId="0" fontId="5" fillId="12" borderId="68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2" fillId="0" borderId="55" xfId="0" applyFont="1" applyBorder="1" applyAlignment="1">
      <alignment horizontal="left" vertical="center" indent="1"/>
    </xf>
    <xf numFmtId="0" fontId="5" fillId="9" borderId="93" xfId="0" applyFont="1" applyFill="1" applyBorder="1" applyAlignment="1">
      <alignment vertical="center"/>
    </xf>
    <xf numFmtId="0" fontId="5" fillId="9" borderId="94" xfId="0" applyFont="1" applyFill="1" applyBorder="1" applyAlignment="1">
      <alignment vertical="center"/>
    </xf>
    <xf numFmtId="0" fontId="19" fillId="9" borderId="94" xfId="0" applyFont="1" applyFill="1" applyBorder="1" applyAlignment="1">
      <alignment vertical="center"/>
    </xf>
    <xf numFmtId="0" fontId="5" fillId="9" borderId="23" xfId="0" applyFont="1" applyFill="1" applyBorder="1" applyAlignment="1">
      <alignment vertical="center"/>
    </xf>
    <xf numFmtId="0" fontId="2" fillId="0" borderId="87" xfId="0" applyFont="1" applyBorder="1" applyAlignment="1">
      <alignment horizontal="right" vertical="center" wrapText="1"/>
    </xf>
    <xf numFmtId="0" fontId="10" fillId="0" borderId="87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/>
    </xf>
    <xf numFmtId="0" fontId="13" fillId="5" borderId="13" xfId="0" applyFont="1" applyFill="1" applyBorder="1" applyAlignment="1">
      <alignment vertical="center" wrapText="1"/>
    </xf>
    <xf numFmtId="0" fontId="13" fillId="12" borderId="14" xfId="0" applyFont="1" applyFill="1" applyBorder="1" applyAlignment="1">
      <alignment horizontal="right" vertical="center"/>
    </xf>
    <xf numFmtId="0" fontId="2" fillId="0" borderId="26" xfId="0" applyFont="1" applyBorder="1" applyAlignment="1">
      <alignment horizontal="left" vertical="center" wrapText="1"/>
    </xf>
    <xf numFmtId="0" fontId="13" fillId="12" borderId="40" xfId="0" applyFont="1" applyFill="1" applyBorder="1" applyAlignment="1">
      <alignment vertical="center"/>
    </xf>
    <xf numFmtId="0" fontId="13" fillId="12" borderId="70" xfId="0" applyFont="1" applyFill="1" applyBorder="1" applyAlignment="1">
      <alignment horizontal="right" vertical="center"/>
    </xf>
    <xf numFmtId="3" fontId="3" fillId="8" borderId="34" xfId="0" applyNumberFormat="1" applyFont="1" applyFill="1" applyBorder="1" applyAlignment="1">
      <alignment horizontal="right" vertical="center"/>
    </xf>
    <xf numFmtId="3" fontId="2" fillId="5" borderId="13" xfId="0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0" fontId="2" fillId="0" borderId="88" xfId="0" applyFont="1" applyBorder="1" applyAlignment="1">
      <alignment horizontal="left" vertical="center" wrapText="1"/>
    </xf>
    <xf numFmtId="0" fontId="2" fillId="0" borderId="95" xfId="0" applyFont="1" applyBorder="1" applyAlignment="1">
      <alignment horizontal="left" vertical="center"/>
    </xf>
    <xf numFmtId="3" fontId="3" fillId="5" borderId="4" xfId="0" applyNumberFormat="1" applyFont="1" applyFill="1" applyBorder="1" applyAlignment="1">
      <alignment horizontal="right" vertical="center"/>
    </xf>
    <xf numFmtId="0" fontId="2" fillId="0" borderId="95" xfId="0" applyFont="1" applyBorder="1" applyAlignment="1">
      <alignment horizontal="left" vertical="center" indent="1"/>
    </xf>
    <xf numFmtId="3" fontId="3" fillId="5" borderId="1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3" fontId="3" fillId="5" borderId="77" xfId="0" applyNumberFormat="1" applyFont="1" applyFill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3" fontId="21" fillId="8" borderId="12" xfId="0" applyNumberFormat="1" applyFont="1" applyFill="1" applyBorder="1" applyAlignment="1">
      <alignment horizontal="right" vertical="center"/>
    </xf>
    <xf numFmtId="0" fontId="2" fillId="0" borderId="90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5" fillId="15" borderId="67" xfId="0" applyFont="1" applyFill="1" applyBorder="1" applyAlignment="1">
      <alignment horizontal="center" vertical="center"/>
    </xf>
    <xf numFmtId="164" fontId="25" fillId="15" borderId="67" xfId="0" applyNumberFormat="1" applyFont="1" applyFill="1" applyBorder="1" applyAlignment="1">
      <alignment horizontal="center" vertical="center"/>
    </xf>
    <xf numFmtId="0" fontId="25" fillId="15" borderId="37" xfId="0" applyFont="1" applyFill="1" applyBorder="1" applyAlignment="1">
      <alignment horizontal="center" vertical="center"/>
    </xf>
    <xf numFmtId="0" fontId="25" fillId="15" borderId="4" xfId="0" applyFont="1" applyFill="1" applyBorder="1" applyAlignment="1">
      <alignment horizontal="center" vertical="center"/>
    </xf>
    <xf numFmtId="0" fontId="25" fillId="15" borderId="38" xfId="0" applyFont="1" applyFill="1" applyBorder="1" applyAlignment="1">
      <alignment horizontal="center" vertical="center"/>
    </xf>
    <xf numFmtId="0" fontId="25" fillId="15" borderId="67" xfId="0" applyFont="1" applyFill="1" applyBorder="1" applyAlignment="1">
      <alignment horizontal="center" vertical="center" wrapText="1"/>
    </xf>
    <xf numFmtId="0" fontId="25" fillId="15" borderId="67" xfId="0" applyFont="1" applyFill="1" applyBorder="1" applyAlignment="1">
      <alignment vertical="center"/>
    </xf>
    <xf numFmtId="0" fontId="24" fillId="0" borderId="16" xfId="0" applyFont="1" applyBorder="1" applyAlignment="1" applyProtection="1">
      <alignment vertical="center"/>
      <protection locked="0"/>
    </xf>
    <xf numFmtId="10" fontId="13" fillId="15" borderId="0" xfId="0" applyNumberFormat="1" applyFont="1" applyFill="1" applyAlignment="1">
      <alignment horizontal="right" vertical="center"/>
    </xf>
    <xf numFmtId="0" fontId="28" fillId="2" borderId="77" xfId="0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right" vertical="center"/>
    </xf>
    <xf numFmtId="0" fontId="29" fillId="5" borderId="70" xfId="0" applyFont="1" applyFill="1" applyBorder="1" applyAlignment="1">
      <alignment horizontal="right" vertical="center"/>
    </xf>
    <xf numFmtId="0" fontId="29" fillId="5" borderId="6" xfId="0" applyFont="1" applyFill="1" applyBorder="1" applyAlignment="1">
      <alignment horizontal="right" vertical="center"/>
    </xf>
    <xf numFmtId="3" fontId="29" fillId="5" borderId="12" xfId="0" applyNumberFormat="1" applyFont="1" applyFill="1" applyBorder="1" applyAlignment="1">
      <alignment horizontal="right" vertical="center"/>
    </xf>
    <xf numFmtId="0" fontId="29" fillId="5" borderId="12" xfId="0" applyFont="1" applyFill="1" applyBorder="1" applyAlignment="1">
      <alignment horizontal="right" vertical="center"/>
    </xf>
    <xf numFmtId="0" fontId="29" fillId="12" borderId="77" xfId="0" applyFont="1" applyFill="1" applyBorder="1" applyAlignment="1">
      <alignment horizontal="right" vertical="center"/>
    </xf>
    <xf numFmtId="0" fontId="29" fillId="12" borderId="12" xfId="0" applyFont="1" applyFill="1" applyBorder="1" applyAlignment="1">
      <alignment horizontal="right" vertical="center"/>
    </xf>
    <xf numFmtId="0" fontId="29" fillId="12" borderId="68" xfId="0" applyFont="1" applyFill="1" applyBorder="1" applyAlignment="1">
      <alignment horizontal="right" vertical="center"/>
    </xf>
    <xf numFmtId="0" fontId="5" fillId="11" borderId="3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0" fontId="5" fillId="10" borderId="55" xfId="0" applyFont="1" applyFill="1" applyBorder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5" fillId="10" borderId="92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right" vertical="center"/>
    </xf>
    <xf numFmtId="0" fontId="5" fillId="10" borderId="3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5" fillId="10" borderId="41" xfId="0" applyFont="1" applyFill="1" applyBorder="1" applyAlignment="1">
      <alignment vertical="center"/>
    </xf>
    <xf numFmtId="0" fontId="5" fillId="10" borderId="40" xfId="0" applyFont="1" applyFill="1" applyBorder="1" applyAlignment="1">
      <alignment vertical="center"/>
    </xf>
    <xf numFmtId="0" fontId="5" fillId="10" borderId="39" xfId="0" applyFont="1" applyFill="1" applyBorder="1" applyAlignment="1">
      <alignment vertical="center"/>
    </xf>
    <xf numFmtId="0" fontId="5" fillId="11" borderId="38" xfId="0" applyFont="1" applyFill="1" applyBorder="1" applyAlignment="1">
      <alignment vertical="center"/>
    </xf>
    <xf numFmtId="0" fontId="5" fillId="11" borderId="7" xfId="0" applyFont="1" applyFill="1" applyBorder="1" applyAlignment="1">
      <alignment vertical="center"/>
    </xf>
    <xf numFmtId="0" fontId="5" fillId="11" borderId="37" xfId="0" applyFont="1" applyFill="1" applyBorder="1" applyAlignment="1">
      <alignment vertical="center"/>
    </xf>
    <xf numFmtId="0" fontId="16" fillId="10" borderId="38" xfId="0" applyFont="1" applyFill="1" applyBorder="1" applyAlignment="1">
      <alignment vertical="center"/>
    </xf>
    <xf numFmtId="0" fontId="16" fillId="10" borderId="7" xfId="0" applyFont="1" applyFill="1" applyBorder="1" applyAlignment="1">
      <alignment vertical="center"/>
    </xf>
    <xf numFmtId="0" fontId="16" fillId="10" borderId="37" xfId="0" applyFont="1" applyFill="1" applyBorder="1" applyAlignment="1">
      <alignment vertical="center"/>
    </xf>
    <xf numFmtId="0" fontId="5" fillId="11" borderId="40" xfId="0" applyFont="1" applyFill="1" applyBorder="1" applyAlignment="1">
      <alignment horizontal="left" vertical="center"/>
    </xf>
    <xf numFmtId="0" fontId="17" fillId="11" borderId="41" xfId="0" applyFont="1" applyFill="1" applyBorder="1" applyAlignment="1">
      <alignment horizontal="left" vertical="center"/>
    </xf>
    <xf numFmtId="0" fontId="17" fillId="11" borderId="40" xfId="0" applyFont="1" applyFill="1" applyBorder="1" applyAlignment="1">
      <alignment horizontal="left" vertical="center"/>
    </xf>
    <xf numFmtId="0" fontId="17" fillId="11" borderId="3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10" borderId="38" xfId="0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0" fontId="5" fillId="10" borderId="37" xfId="0" applyFont="1" applyFill="1" applyBorder="1" applyAlignment="1">
      <alignment vertical="center"/>
    </xf>
    <xf numFmtId="0" fontId="5" fillId="11" borderId="38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/>
    </xf>
    <xf numFmtId="0" fontId="5" fillId="11" borderId="37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9047-B361-41F8-9A15-51EF5C0E8A4C}">
  <sheetPr>
    <pageSetUpPr fitToPage="1"/>
  </sheetPr>
  <dimension ref="A1:W193"/>
  <sheetViews>
    <sheetView tabSelected="1" topLeftCell="B176" zoomScale="120" zoomScaleNormal="120" workbookViewId="0">
      <pane xSplit="7" topLeftCell="I1" activePane="topRight" state="frozen"/>
      <selection activeCell="B1" sqref="B1"/>
      <selection pane="topRight" activeCell="B185" sqref="B185:U185"/>
    </sheetView>
  </sheetViews>
  <sheetFormatPr defaultColWidth="8.81640625" defaultRowHeight="13" x14ac:dyDescent="0.35"/>
  <cols>
    <col min="1" max="1" width="9.1796875" style="1" hidden="1" customWidth="1"/>
    <col min="2" max="2" width="86.81640625" style="1" customWidth="1"/>
    <col min="3" max="3" width="32.81640625" style="1" hidden="1" customWidth="1"/>
    <col min="4" max="4" width="88.54296875" style="5" hidden="1" customWidth="1"/>
    <col min="5" max="5" width="79.1796875" style="2" hidden="1" customWidth="1"/>
    <col min="6" max="6" width="88.54296875" style="2" hidden="1" customWidth="1"/>
    <col min="7" max="7" width="0.1796875" style="4" hidden="1" customWidth="1"/>
    <col min="8" max="8" width="15.81640625" style="4" hidden="1" customWidth="1"/>
    <col min="9" max="9" width="15.81640625" style="4" customWidth="1"/>
    <col min="10" max="10" width="15.81640625" style="2" customWidth="1"/>
    <col min="11" max="14" width="19.54296875" style="2" customWidth="1"/>
    <col min="15" max="15" width="19.54296875" style="3" customWidth="1"/>
    <col min="16" max="21" width="19.54296875" style="2" customWidth="1"/>
    <col min="22" max="22" width="19.54296875" style="1" customWidth="1"/>
    <col min="23" max="16384" width="8.81640625" style="1"/>
  </cols>
  <sheetData>
    <row r="1" spans="1:23" s="359" customFormat="1" ht="28.5" customHeight="1" x14ac:dyDescent="0.35">
      <c r="A1" s="367"/>
      <c r="B1" s="366"/>
      <c r="C1" s="366"/>
      <c r="D1" s="365"/>
      <c r="E1" s="360" t="s">
        <v>197</v>
      </c>
      <c r="F1" s="364" t="s">
        <v>196</v>
      </c>
      <c r="G1" s="363" t="s">
        <v>195</v>
      </c>
      <c r="H1" s="363" t="s">
        <v>194</v>
      </c>
      <c r="I1" s="363" t="s">
        <v>193</v>
      </c>
      <c r="J1" s="362" t="s">
        <v>192</v>
      </c>
      <c r="K1" s="360" t="s">
        <v>191</v>
      </c>
      <c r="L1" s="360" t="s">
        <v>190</v>
      </c>
      <c r="M1" s="360" t="s">
        <v>189</v>
      </c>
      <c r="N1" s="360" t="s">
        <v>188</v>
      </c>
      <c r="O1" s="361" t="s">
        <v>187</v>
      </c>
      <c r="P1" s="360" t="s">
        <v>186</v>
      </c>
      <c r="Q1" s="360" t="s">
        <v>185</v>
      </c>
      <c r="R1" s="360" t="s">
        <v>184</v>
      </c>
      <c r="S1" s="360" t="s">
        <v>183</v>
      </c>
      <c r="T1" s="360" t="s">
        <v>182</v>
      </c>
      <c r="U1" s="360" t="s">
        <v>181</v>
      </c>
    </row>
    <row r="2" spans="1:23" s="32" customFormat="1" ht="16" customHeight="1" x14ac:dyDescent="0.35">
      <c r="A2" s="33"/>
      <c r="B2" s="380" t="s">
        <v>180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2"/>
    </row>
    <row r="3" spans="1:23" s="32" customFormat="1" ht="16" customHeight="1" x14ac:dyDescent="0.35">
      <c r="A3" s="33"/>
      <c r="B3" s="383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5"/>
    </row>
    <row r="4" spans="1:23" s="32" customFormat="1" ht="13" customHeight="1" x14ac:dyDescent="0.35">
      <c r="A4" s="33"/>
      <c r="B4" s="422" t="s">
        <v>179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4"/>
    </row>
    <row r="5" spans="1:23" ht="30" customHeight="1" x14ac:dyDescent="0.35">
      <c r="A5" s="31"/>
      <c r="B5" s="199" t="s">
        <v>178</v>
      </c>
      <c r="C5" s="198" t="s">
        <v>171</v>
      </c>
      <c r="D5" s="59"/>
      <c r="E5" s="4">
        <v>3067</v>
      </c>
      <c r="F5" s="4">
        <v>3153</v>
      </c>
      <c r="G5" s="85">
        <v>2758</v>
      </c>
      <c r="H5" s="72">
        <f t="shared" ref="H5:H11" si="0">SUM(K5:V5)</f>
        <v>2009</v>
      </c>
      <c r="I5" s="72">
        <f t="shared" ref="I5:I10" si="1">SUM(J5:U5)</f>
        <v>2219</v>
      </c>
      <c r="J5" s="56">
        <v>210</v>
      </c>
      <c r="K5" s="55">
        <v>221</v>
      </c>
      <c r="L5" s="55">
        <v>189</v>
      </c>
      <c r="M5" s="55">
        <v>259</v>
      </c>
      <c r="N5" s="55">
        <v>190</v>
      </c>
      <c r="O5" s="55">
        <v>177</v>
      </c>
      <c r="P5" s="55">
        <v>222</v>
      </c>
      <c r="Q5" s="55">
        <v>258</v>
      </c>
      <c r="R5" s="55">
        <v>247</v>
      </c>
      <c r="S5" s="55">
        <v>246</v>
      </c>
      <c r="T5" s="55"/>
      <c r="U5" s="150"/>
    </row>
    <row r="6" spans="1:23" ht="17.25" customHeight="1" x14ac:dyDescent="0.35">
      <c r="A6" s="31"/>
      <c r="B6" s="251" t="s">
        <v>177</v>
      </c>
      <c r="C6" s="198" t="s">
        <v>171</v>
      </c>
      <c r="D6" s="67"/>
      <c r="E6" s="4">
        <v>1429</v>
      </c>
      <c r="F6" s="4">
        <v>1390</v>
      </c>
      <c r="G6" s="85">
        <v>1459</v>
      </c>
      <c r="H6" s="72">
        <f t="shared" si="0"/>
        <v>1576</v>
      </c>
      <c r="I6" s="72">
        <f t="shared" si="1"/>
        <v>1721</v>
      </c>
      <c r="J6" s="56">
        <v>145</v>
      </c>
      <c r="K6" s="55">
        <v>139</v>
      </c>
      <c r="L6" s="55">
        <v>269</v>
      </c>
      <c r="M6" s="55">
        <v>200</v>
      </c>
      <c r="N6" s="55">
        <v>134</v>
      </c>
      <c r="O6" s="55">
        <v>136</v>
      </c>
      <c r="P6" s="55">
        <v>170</v>
      </c>
      <c r="Q6" s="55">
        <v>186</v>
      </c>
      <c r="R6" s="55">
        <f>43+R8+R10</f>
        <v>188</v>
      </c>
      <c r="S6" s="55">
        <f>22+S8+S10</f>
        <v>154</v>
      </c>
      <c r="T6" s="55"/>
      <c r="U6" s="150"/>
    </row>
    <row r="7" spans="1:23" ht="15.75" hidden="1" customHeight="1" x14ac:dyDescent="0.35">
      <c r="A7" s="31"/>
      <c r="B7" s="188" t="s">
        <v>176</v>
      </c>
      <c r="C7" s="198" t="s">
        <v>171</v>
      </c>
      <c r="D7" s="77"/>
      <c r="E7" s="4">
        <v>3905</v>
      </c>
      <c r="F7" s="4">
        <v>5404</v>
      </c>
      <c r="G7" s="85">
        <v>3641</v>
      </c>
      <c r="H7" s="72">
        <f t="shared" si="0"/>
        <v>0</v>
      </c>
      <c r="I7" s="72">
        <f t="shared" si="1"/>
        <v>0</v>
      </c>
      <c r="J7" s="56"/>
      <c r="K7" s="55"/>
      <c r="M7" s="55"/>
      <c r="N7" s="55"/>
      <c r="O7" s="55"/>
      <c r="P7" s="55"/>
      <c r="Q7" s="55"/>
      <c r="R7" s="55"/>
      <c r="S7" s="55"/>
      <c r="T7" s="55"/>
      <c r="U7" s="150"/>
    </row>
    <row r="8" spans="1:23" ht="28" customHeight="1" x14ac:dyDescent="0.35">
      <c r="A8" s="31"/>
      <c r="B8" s="199" t="s">
        <v>175</v>
      </c>
      <c r="C8" s="198" t="s">
        <v>171</v>
      </c>
      <c r="D8" s="59"/>
      <c r="E8" s="4">
        <v>205</v>
      </c>
      <c r="F8" s="4">
        <v>295</v>
      </c>
      <c r="G8" s="85">
        <v>400</v>
      </c>
      <c r="H8" s="72">
        <f t="shared" si="0"/>
        <v>344</v>
      </c>
      <c r="I8" s="72">
        <f t="shared" si="1"/>
        <v>370</v>
      </c>
      <c r="J8" s="56">
        <v>26</v>
      </c>
      <c r="K8" s="55">
        <v>34</v>
      </c>
      <c r="L8" s="2">
        <v>27</v>
      </c>
      <c r="M8" s="55">
        <v>43</v>
      </c>
      <c r="N8" s="55">
        <v>42</v>
      </c>
      <c r="O8" s="55">
        <v>37</v>
      </c>
      <c r="P8" s="55" t="s">
        <v>47</v>
      </c>
      <c r="Q8" s="55">
        <v>52</v>
      </c>
      <c r="R8" s="55">
        <v>49</v>
      </c>
      <c r="S8" s="55">
        <v>60</v>
      </c>
      <c r="T8" s="55"/>
      <c r="U8" s="150"/>
    </row>
    <row r="9" spans="1:23" ht="1.5" hidden="1" customHeight="1" x14ac:dyDescent="0.35">
      <c r="A9" s="31"/>
      <c r="B9" s="54" t="s">
        <v>174</v>
      </c>
      <c r="C9" s="198" t="s">
        <v>171</v>
      </c>
      <c r="D9" s="52"/>
      <c r="E9" s="4">
        <v>0</v>
      </c>
      <c r="F9" s="4">
        <v>0</v>
      </c>
      <c r="G9" s="85">
        <v>0</v>
      </c>
      <c r="H9" s="72">
        <f t="shared" si="0"/>
        <v>0</v>
      </c>
      <c r="I9" s="72">
        <f t="shared" si="1"/>
        <v>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3" ht="23.5" customHeight="1" x14ac:dyDescent="0.35">
      <c r="A10" s="31"/>
      <c r="B10" s="188" t="s">
        <v>173</v>
      </c>
      <c r="C10" s="198" t="s">
        <v>171</v>
      </c>
      <c r="D10" s="77"/>
      <c r="E10" s="4">
        <v>1188</v>
      </c>
      <c r="F10" s="4">
        <v>1107</v>
      </c>
      <c r="G10" s="85">
        <v>1057</v>
      </c>
      <c r="H10" s="72">
        <f t="shared" si="0"/>
        <v>721</v>
      </c>
      <c r="I10" s="72">
        <f t="shared" si="1"/>
        <v>822</v>
      </c>
      <c r="J10" s="56">
        <v>101</v>
      </c>
      <c r="K10" s="55">
        <v>87</v>
      </c>
      <c r="L10" s="55">
        <v>98</v>
      </c>
      <c r="M10" s="55">
        <v>122</v>
      </c>
      <c r="N10" s="55">
        <v>71</v>
      </c>
      <c r="O10" s="55">
        <v>76</v>
      </c>
      <c r="P10" s="55" t="s">
        <v>47</v>
      </c>
      <c r="Q10" s="55">
        <v>99</v>
      </c>
      <c r="R10" s="55">
        <v>96</v>
      </c>
      <c r="S10" s="55">
        <v>72</v>
      </c>
      <c r="T10" s="55"/>
      <c r="U10" s="150"/>
    </row>
    <row r="11" spans="1:23" ht="2.5" hidden="1" customHeight="1" x14ac:dyDescent="0.35">
      <c r="A11" s="31"/>
      <c r="B11" s="69" t="s">
        <v>172</v>
      </c>
      <c r="C11" s="198" t="s">
        <v>171</v>
      </c>
      <c r="D11" s="67"/>
      <c r="E11" s="4">
        <v>0</v>
      </c>
      <c r="F11" s="4">
        <v>0</v>
      </c>
      <c r="G11" s="85">
        <f>SUM(J11:U11)</f>
        <v>0</v>
      </c>
      <c r="H11" s="72">
        <f t="shared" si="0"/>
        <v>0</v>
      </c>
      <c r="I11" s="72">
        <f>SUM(L11:W11)</f>
        <v>0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W11" s="354"/>
    </row>
    <row r="12" spans="1:23" ht="15" hidden="1" customHeight="1" x14ac:dyDescent="0.35">
      <c r="A12" s="31"/>
      <c r="B12" s="386" t="s">
        <v>170</v>
      </c>
      <c r="C12" s="387"/>
      <c r="D12" s="387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9"/>
      <c r="W12" s="354"/>
    </row>
    <row r="13" spans="1:23" ht="12.75" hidden="1" customHeight="1" x14ac:dyDescent="0.35">
      <c r="A13" s="31"/>
      <c r="B13" s="358" t="s">
        <v>169</v>
      </c>
      <c r="C13" s="187"/>
      <c r="E13" s="348"/>
      <c r="F13" s="347"/>
      <c r="G13" s="357"/>
      <c r="H13" s="357"/>
      <c r="I13" s="357"/>
      <c r="J13" s="356"/>
      <c r="K13" s="55"/>
      <c r="L13" s="55"/>
      <c r="M13" s="55"/>
      <c r="N13" s="55"/>
      <c r="O13" s="37"/>
      <c r="P13" s="55"/>
      <c r="Q13" s="55"/>
      <c r="R13" s="55"/>
      <c r="S13" s="55"/>
      <c r="T13" s="55"/>
      <c r="U13" s="150"/>
      <c r="W13" s="354"/>
    </row>
    <row r="14" spans="1:23" ht="12.75" hidden="1" customHeight="1" x14ac:dyDescent="0.35">
      <c r="A14" s="31"/>
      <c r="B14" s="352" t="s">
        <v>159</v>
      </c>
      <c r="C14" s="130"/>
      <c r="E14" s="348"/>
      <c r="F14" s="347"/>
      <c r="G14" s="355"/>
      <c r="H14" s="355"/>
      <c r="I14" s="355"/>
      <c r="J14" s="56"/>
      <c r="K14" s="55">
        <v>117</v>
      </c>
      <c r="L14" s="55"/>
      <c r="M14" s="55"/>
      <c r="N14" s="55"/>
      <c r="O14" s="37"/>
      <c r="P14" s="55"/>
      <c r="Q14" s="55"/>
      <c r="R14" s="55"/>
      <c r="S14" s="55"/>
      <c r="T14" s="55"/>
      <c r="U14" s="150"/>
      <c r="W14" s="354"/>
    </row>
    <row r="15" spans="1:23" hidden="1" x14ac:dyDescent="0.35">
      <c r="A15" s="31"/>
      <c r="B15" s="352" t="s">
        <v>158</v>
      </c>
      <c r="C15" s="130"/>
      <c r="E15" s="348"/>
      <c r="F15" s="347"/>
      <c r="G15" s="353"/>
      <c r="H15" s="353"/>
      <c r="I15" s="353"/>
      <c r="J15" s="56"/>
      <c r="K15" s="55">
        <v>93</v>
      </c>
      <c r="L15" s="55"/>
      <c r="M15" s="55"/>
      <c r="N15" s="55"/>
      <c r="O15" s="37"/>
      <c r="P15" s="55"/>
      <c r="Q15" s="55"/>
      <c r="R15" s="55"/>
      <c r="S15" s="55"/>
      <c r="T15" s="55"/>
      <c r="U15" s="150"/>
    </row>
    <row r="16" spans="1:23" hidden="1" x14ac:dyDescent="0.35">
      <c r="A16" s="31"/>
      <c r="B16" s="352" t="s">
        <v>168</v>
      </c>
      <c r="C16" s="130"/>
      <c r="E16" s="348"/>
      <c r="F16" s="347"/>
      <c r="G16" s="351"/>
      <c r="H16" s="351"/>
      <c r="I16" s="351"/>
      <c r="J16" s="56"/>
      <c r="K16" s="55"/>
      <c r="L16" s="55"/>
      <c r="M16" s="55"/>
      <c r="N16" s="55"/>
      <c r="O16" s="37"/>
      <c r="P16" s="55"/>
      <c r="Q16" s="55"/>
      <c r="R16" s="55"/>
      <c r="S16" s="55"/>
      <c r="T16" s="55"/>
      <c r="U16" s="150"/>
    </row>
    <row r="17" spans="1:21" hidden="1" x14ac:dyDescent="0.35">
      <c r="A17" s="31"/>
      <c r="B17" s="350" t="s">
        <v>167</v>
      </c>
      <c r="C17" s="187"/>
      <c r="E17" s="348"/>
      <c r="F17" s="347"/>
      <c r="G17" s="72"/>
      <c r="H17" s="72"/>
      <c r="I17" s="72"/>
      <c r="J17" s="129"/>
      <c r="K17" s="127"/>
      <c r="L17" s="127"/>
      <c r="M17" s="127"/>
      <c r="N17" s="127"/>
      <c r="O17" s="222"/>
      <c r="P17" s="127"/>
      <c r="Q17" s="127"/>
      <c r="R17" s="127"/>
      <c r="S17" s="127"/>
      <c r="T17" s="127"/>
      <c r="U17" s="126"/>
    </row>
    <row r="18" spans="1:21" hidden="1" x14ac:dyDescent="0.35">
      <c r="A18" s="31"/>
      <c r="B18" s="350" t="s">
        <v>166</v>
      </c>
      <c r="C18" s="187"/>
      <c r="E18" s="348"/>
      <c r="F18" s="347"/>
      <c r="G18" s="73"/>
      <c r="H18" s="73"/>
      <c r="I18" s="73"/>
      <c r="J18" s="129"/>
      <c r="K18" s="127"/>
      <c r="L18" s="127"/>
      <c r="M18" s="127"/>
      <c r="N18" s="127"/>
      <c r="O18" s="222"/>
      <c r="P18" s="127"/>
      <c r="Q18" s="127"/>
      <c r="R18" s="127"/>
      <c r="S18" s="127"/>
      <c r="T18" s="127"/>
      <c r="U18" s="126"/>
    </row>
    <row r="19" spans="1:21" hidden="1" x14ac:dyDescent="0.35">
      <c r="A19" s="31"/>
      <c r="B19" s="350" t="s">
        <v>165</v>
      </c>
      <c r="C19" s="187"/>
      <c r="E19" s="348"/>
      <c r="F19" s="347"/>
      <c r="G19" s="73"/>
      <c r="H19" s="73"/>
      <c r="I19" s="73"/>
      <c r="J19" s="129"/>
      <c r="K19" s="127"/>
      <c r="L19" s="127"/>
      <c r="M19" s="127"/>
      <c r="N19" s="127"/>
      <c r="O19" s="222"/>
      <c r="P19" s="127"/>
      <c r="Q19" s="127"/>
      <c r="R19" s="127"/>
      <c r="S19" s="127"/>
      <c r="T19" s="127"/>
      <c r="U19" s="126"/>
    </row>
    <row r="20" spans="1:21" ht="37.5" hidden="1" customHeight="1" x14ac:dyDescent="0.35">
      <c r="A20" s="31"/>
      <c r="B20" s="350" t="s">
        <v>164</v>
      </c>
      <c r="C20" s="187"/>
      <c r="E20" s="348"/>
      <c r="F20" s="347"/>
      <c r="G20" s="73"/>
      <c r="H20" s="73"/>
      <c r="I20" s="73"/>
      <c r="J20" s="129"/>
      <c r="K20" s="127"/>
      <c r="L20" s="127"/>
      <c r="M20" s="127"/>
      <c r="N20" s="127"/>
      <c r="O20" s="222"/>
      <c r="P20" s="127"/>
      <c r="Q20" s="127"/>
      <c r="R20" s="127"/>
      <c r="S20" s="127"/>
      <c r="T20" s="127"/>
      <c r="U20" s="126"/>
    </row>
    <row r="21" spans="1:21" ht="40.5" hidden="1" customHeight="1" x14ac:dyDescent="0.35">
      <c r="A21" s="31"/>
      <c r="B21" s="350" t="s">
        <v>163</v>
      </c>
      <c r="C21" s="187"/>
      <c r="E21" s="348"/>
      <c r="F21" s="347"/>
      <c r="G21" s="73"/>
      <c r="H21" s="73"/>
      <c r="I21" s="73"/>
      <c r="J21" s="129"/>
      <c r="K21" s="127"/>
      <c r="L21" s="127"/>
      <c r="M21" s="127"/>
      <c r="N21" s="127"/>
      <c r="O21" s="222"/>
      <c r="P21" s="127"/>
      <c r="Q21" s="127"/>
      <c r="R21" s="127"/>
      <c r="S21" s="127"/>
      <c r="T21" s="127"/>
      <c r="U21" s="126"/>
    </row>
    <row r="22" spans="1:21" ht="36.75" hidden="1" customHeight="1" x14ac:dyDescent="0.35">
      <c r="A22" s="31"/>
      <c r="B22" s="349" t="s">
        <v>162</v>
      </c>
      <c r="C22" s="237"/>
      <c r="D22" s="117"/>
      <c r="E22" s="348"/>
      <c r="F22" s="347"/>
      <c r="G22" s="346"/>
      <c r="H22" s="346"/>
      <c r="I22" s="346"/>
      <c r="J22" s="149"/>
      <c r="K22" s="147"/>
      <c r="L22" s="147"/>
      <c r="M22" s="147"/>
      <c r="N22" s="147"/>
      <c r="O22" s="86"/>
      <c r="P22" s="147"/>
      <c r="Q22" s="147"/>
      <c r="R22" s="147"/>
      <c r="S22" s="147"/>
      <c r="T22" s="147"/>
      <c r="U22" s="146"/>
    </row>
    <row r="23" spans="1:21" s="32" customFormat="1" ht="16" customHeight="1" x14ac:dyDescent="0.35">
      <c r="A23" s="33"/>
      <c r="B23" s="386" t="s">
        <v>161</v>
      </c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90"/>
    </row>
    <row r="24" spans="1:21" ht="15" customHeight="1" x14ac:dyDescent="0.35">
      <c r="A24" s="31"/>
      <c r="B24" s="199" t="s">
        <v>160</v>
      </c>
      <c r="C24" s="187" t="s">
        <v>141</v>
      </c>
      <c r="E24" s="345">
        <v>0</v>
      </c>
      <c r="F24" s="344">
        <v>3435</v>
      </c>
      <c r="G24" s="304">
        <f t="shared" ref="G24:I26" si="2">SUM(J24:U24)</f>
        <v>1793</v>
      </c>
      <c r="H24" s="304">
        <f t="shared" si="2"/>
        <v>1615</v>
      </c>
      <c r="I24" s="375">
        <f t="shared" si="2"/>
        <v>1439</v>
      </c>
      <c r="J24" s="55">
        <v>178</v>
      </c>
      <c r="K24" s="55">
        <v>176</v>
      </c>
      <c r="L24" s="55">
        <v>178</v>
      </c>
      <c r="M24" s="2">
        <v>179</v>
      </c>
      <c r="N24" s="55">
        <v>176</v>
      </c>
      <c r="O24" s="55">
        <v>177</v>
      </c>
      <c r="P24" s="55">
        <v>177</v>
      </c>
      <c r="Q24" s="55">
        <v>187</v>
      </c>
      <c r="R24" s="55">
        <v>185</v>
      </c>
      <c r="S24" s="55">
        <v>180</v>
      </c>
      <c r="T24" s="55"/>
      <c r="U24" s="257"/>
    </row>
    <row r="25" spans="1:21" ht="15" customHeight="1" x14ac:dyDescent="0.35">
      <c r="A25" s="31"/>
      <c r="B25" s="79" t="s">
        <v>159</v>
      </c>
      <c r="C25" s="187" t="s">
        <v>141</v>
      </c>
      <c r="E25" s="342">
        <v>0</v>
      </c>
      <c r="F25" s="341">
        <v>1807</v>
      </c>
      <c r="G25" s="301">
        <f t="shared" si="2"/>
        <v>1008</v>
      </c>
      <c r="H25" s="301">
        <f t="shared" si="2"/>
        <v>913</v>
      </c>
      <c r="I25" s="376">
        <f t="shared" si="2"/>
        <v>820</v>
      </c>
      <c r="J25" s="2">
        <v>95</v>
      </c>
      <c r="K25" s="55">
        <v>93</v>
      </c>
      <c r="L25" s="55">
        <v>97</v>
      </c>
      <c r="M25" s="2">
        <v>97</v>
      </c>
      <c r="N25" s="55">
        <v>99</v>
      </c>
      <c r="O25" s="55">
        <v>106</v>
      </c>
      <c r="P25" s="55">
        <v>105</v>
      </c>
      <c r="Q25" s="55">
        <v>108</v>
      </c>
      <c r="R25" s="55">
        <v>106</v>
      </c>
      <c r="S25" s="55">
        <v>102</v>
      </c>
      <c r="T25" s="55"/>
      <c r="U25" s="257"/>
    </row>
    <row r="26" spans="1:21" ht="15" customHeight="1" x14ac:dyDescent="0.35">
      <c r="A26" s="31"/>
      <c r="B26" s="79" t="s">
        <v>158</v>
      </c>
      <c r="C26" s="187" t="s">
        <v>141</v>
      </c>
      <c r="E26" s="342">
        <v>0</v>
      </c>
      <c r="F26" s="341">
        <v>1664</v>
      </c>
      <c r="G26" s="301">
        <f t="shared" si="2"/>
        <v>785</v>
      </c>
      <c r="H26" s="301">
        <f t="shared" si="2"/>
        <v>702</v>
      </c>
      <c r="I26" s="376">
        <f t="shared" si="2"/>
        <v>619</v>
      </c>
      <c r="J26" s="55">
        <v>83</v>
      </c>
      <c r="K26" s="55">
        <v>83</v>
      </c>
      <c r="L26" s="55">
        <v>81</v>
      </c>
      <c r="M26" s="2">
        <v>82</v>
      </c>
      <c r="N26" s="55">
        <v>77</v>
      </c>
      <c r="O26" s="55">
        <v>71</v>
      </c>
      <c r="P26" s="55">
        <v>72</v>
      </c>
      <c r="Q26" s="55">
        <v>79</v>
      </c>
      <c r="R26" s="55">
        <v>79</v>
      </c>
      <c r="S26" s="55">
        <v>78</v>
      </c>
      <c r="T26" s="55"/>
      <c r="U26" s="257"/>
    </row>
    <row r="27" spans="1:21" ht="15" customHeight="1" x14ac:dyDescent="0.35">
      <c r="A27" s="31"/>
      <c r="B27" s="79" t="s">
        <v>157</v>
      </c>
      <c r="C27" s="187"/>
      <c r="E27" s="342"/>
      <c r="F27" s="341"/>
      <c r="G27" s="301"/>
      <c r="H27" s="301"/>
      <c r="I27" s="301"/>
      <c r="J27" s="55">
        <v>149</v>
      </c>
      <c r="K27" s="55">
        <v>146</v>
      </c>
      <c r="L27" s="55">
        <v>146</v>
      </c>
      <c r="M27" s="2">
        <v>149</v>
      </c>
      <c r="N27" s="55">
        <v>143</v>
      </c>
      <c r="O27" s="55">
        <v>148</v>
      </c>
      <c r="P27" s="55">
        <v>148</v>
      </c>
      <c r="Q27" s="55">
        <v>158</v>
      </c>
      <c r="R27" s="55">
        <v>156</v>
      </c>
      <c r="S27" s="55">
        <v>150</v>
      </c>
      <c r="T27" s="55"/>
      <c r="U27" s="257"/>
    </row>
    <row r="28" spans="1:21" ht="15" customHeight="1" x14ac:dyDescent="0.35">
      <c r="A28" s="31"/>
      <c r="B28" s="79" t="s">
        <v>156</v>
      </c>
      <c r="C28" s="187"/>
      <c r="E28" s="342"/>
      <c r="F28" s="341"/>
      <c r="G28" s="301"/>
      <c r="H28" s="301"/>
      <c r="I28" s="301"/>
      <c r="J28" s="55">
        <v>18</v>
      </c>
      <c r="K28" s="55">
        <v>18</v>
      </c>
      <c r="L28" s="55">
        <v>18</v>
      </c>
      <c r="M28" s="2">
        <v>16</v>
      </c>
      <c r="N28" s="55">
        <v>17</v>
      </c>
      <c r="O28" s="55">
        <v>13</v>
      </c>
      <c r="P28" s="2">
        <v>14</v>
      </c>
      <c r="Q28" s="55">
        <v>15</v>
      </c>
      <c r="R28" s="55">
        <v>15</v>
      </c>
      <c r="S28" s="55">
        <v>16</v>
      </c>
      <c r="U28" s="257"/>
    </row>
    <row r="29" spans="1:21" ht="15" customHeight="1" x14ac:dyDescent="0.35">
      <c r="A29" s="31"/>
      <c r="B29" s="79" t="s">
        <v>155</v>
      </c>
      <c r="C29" s="187"/>
      <c r="E29" s="342"/>
      <c r="F29" s="341"/>
      <c r="G29" s="301"/>
      <c r="H29" s="301"/>
      <c r="I29" s="301"/>
      <c r="J29" s="55">
        <v>7</v>
      </c>
      <c r="K29" s="55">
        <v>8</v>
      </c>
      <c r="L29" s="55">
        <v>9</v>
      </c>
      <c r="M29" s="2">
        <v>9</v>
      </c>
      <c r="N29" s="55">
        <v>9</v>
      </c>
      <c r="O29" s="55">
        <v>9</v>
      </c>
      <c r="P29" s="55">
        <v>8</v>
      </c>
      <c r="Q29" s="55">
        <v>7</v>
      </c>
      <c r="R29" s="55">
        <v>7</v>
      </c>
      <c r="S29" s="55">
        <v>7</v>
      </c>
      <c r="T29" s="55"/>
      <c r="U29" s="257"/>
    </row>
    <row r="30" spans="1:21" ht="15" customHeight="1" x14ac:dyDescent="0.35">
      <c r="A30" s="31"/>
      <c r="B30" s="79" t="s">
        <v>154</v>
      </c>
      <c r="C30" s="187"/>
      <c r="E30" s="342"/>
      <c r="F30" s="341"/>
      <c r="G30" s="301"/>
      <c r="H30" s="301"/>
      <c r="I30" s="301"/>
      <c r="J30" s="55">
        <v>4</v>
      </c>
      <c r="K30" s="55">
        <v>4</v>
      </c>
      <c r="L30" s="55">
        <v>5</v>
      </c>
      <c r="M30" s="2">
        <v>5</v>
      </c>
      <c r="N30" s="55">
        <v>7</v>
      </c>
      <c r="O30" s="55">
        <v>7</v>
      </c>
      <c r="P30" s="55">
        <v>7</v>
      </c>
      <c r="Q30" s="55">
        <v>7</v>
      </c>
      <c r="R30" s="55">
        <v>7</v>
      </c>
      <c r="S30" s="55">
        <v>7</v>
      </c>
      <c r="T30" s="55"/>
      <c r="U30" s="257"/>
    </row>
    <row r="31" spans="1:21" ht="15" customHeight="1" x14ac:dyDescent="0.35">
      <c r="A31" s="31"/>
      <c r="B31" s="79" t="s">
        <v>153</v>
      </c>
      <c r="C31" s="187" t="s">
        <v>141</v>
      </c>
      <c r="E31" s="342">
        <v>0</v>
      </c>
      <c r="F31" s="341">
        <v>1429</v>
      </c>
      <c r="G31" s="301">
        <f t="shared" ref="G31:G42" si="3">SUM(J31:U31)</f>
        <v>519</v>
      </c>
      <c r="H31" s="301">
        <f t="shared" ref="H31:H42" si="4">SUM(K31:V31)</f>
        <v>482</v>
      </c>
      <c r="I31" s="376">
        <f t="shared" ref="I31:I42" si="5">SUM(L31:W31)</f>
        <v>441</v>
      </c>
      <c r="J31" s="55">
        <v>37</v>
      </c>
      <c r="K31" s="55">
        <v>41</v>
      </c>
      <c r="L31" s="55">
        <v>44</v>
      </c>
      <c r="M31" s="2">
        <v>50</v>
      </c>
      <c r="N31" s="55">
        <v>47</v>
      </c>
      <c r="O31" s="55">
        <v>54</v>
      </c>
      <c r="P31" s="55">
        <v>56</v>
      </c>
      <c r="Q31" s="55">
        <v>67</v>
      </c>
      <c r="R31" s="55">
        <v>62</v>
      </c>
      <c r="S31" s="55">
        <v>61</v>
      </c>
      <c r="T31" s="55"/>
      <c r="U31" s="257"/>
    </row>
    <row r="32" spans="1:21" ht="15" customHeight="1" x14ac:dyDescent="0.35">
      <c r="A32" s="31"/>
      <c r="B32" s="79" t="s">
        <v>152</v>
      </c>
      <c r="C32" s="187" t="s">
        <v>141</v>
      </c>
      <c r="E32" s="342">
        <v>0</v>
      </c>
      <c r="F32" s="341">
        <v>949</v>
      </c>
      <c r="G32" s="301">
        <f t="shared" si="3"/>
        <v>320</v>
      </c>
      <c r="H32" s="301">
        <f t="shared" si="4"/>
        <v>281</v>
      </c>
      <c r="I32" s="376">
        <f t="shared" si="5"/>
        <v>243</v>
      </c>
      <c r="J32" s="55">
        <v>39</v>
      </c>
      <c r="K32" s="55">
        <v>38</v>
      </c>
      <c r="L32" s="55">
        <v>28</v>
      </c>
      <c r="M32" s="2">
        <v>29</v>
      </c>
      <c r="N32" s="55">
        <v>31</v>
      </c>
      <c r="O32" s="55">
        <v>28</v>
      </c>
      <c r="P32" s="55">
        <v>30</v>
      </c>
      <c r="Q32" s="55">
        <v>29</v>
      </c>
      <c r="R32" s="55">
        <v>35</v>
      </c>
      <c r="S32" s="55">
        <v>33</v>
      </c>
      <c r="T32" s="55"/>
      <c r="U32" s="257"/>
    </row>
    <row r="33" spans="1:21" ht="15" customHeight="1" x14ac:dyDescent="0.35">
      <c r="A33" s="31"/>
      <c r="B33" s="79" t="s">
        <v>151</v>
      </c>
      <c r="C33" s="187" t="s">
        <v>141</v>
      </c>
      <c r="E33" s="342">
        <v>0</v>
      </c>
      <c r="F33" s="341">
        <v>1093</v>
      </c>
      <c r="G33" s="301">
        <f t="shared" si="3"/>
        <v>954</v>
      </c>
      <c r="H33" s="301">
        <f t="shared" si="4"/>
        <v>852</v>
      </c>
      <c r="I33" s="376">
        <f t="shared" si="5"/>
        <v>755</v>
      </c>
      <c r="J33" s="55">
        <v>102</v>
      </c>
      <c r="K33" s="55">
        <v>97</v>
      </c>
      <c r="L33" s="2">
        <v>106</v>
      </c>
      <c r="M33" s="2">
        <v>100</v>
      </c>
      <c r="N33" s="55">
        <v>98</v>
      </c>
      <c r="O33" s="55">
        <v>95</v>
      </c>
      <c r="P33" s="55">
        <v>91</v>
      </c>
      <c r="Q33" s="55">
        <v>91</v>
      </c>
      <c r="R33" s="55">
        <v>88</v>
      </c>
      <c r="S33" s="55">
        <v>86</v>
      </c>
      <c r="T33" s="55"/>
      <c r="U33" s="257"/>
    </row>
    <row r="34" spans="1:21" ht="27" customHeight="1" x14ac:dyDescent="0.35">
      <c r="A34" s="31"/>
      <c r="B34" s="343" t="s">
        <v>150</v>
      </c>
      <c r="C34" s="187" t="s">
        <v>141</v>
      </c>
      <c r="D34" s="117"/>
      <c r="E34" s="342">
        <v>0</v>
      </c>
      <c r="F34" s="341">
        <v>211</v>
      </c>
      <c r="G34" s="301">
        <f t="shared" si="3"/>
        <v>328</v>
      </c>
      <c r="H34" s="301">
        <f t="shared" si="4"/>
        <v>294</v>
      </c>
      <c r="I34" s="376">
        <f t="shared" si="5"/>
        <v>261</v>
      </c>
      <c r="J34" s="55">
        <v>34</v>
      </c>
      <c r="K34" s="55">
        <v>33</v>
      </c>
      <c r="L34" s="55">
        <v>34</v>
      </c>
      <c r="M34" s="2">
        <v>33</v>
      </c>
      <c r="N34" s="55">
        <v>30</v>
      </c>
      <c r="O34" s="55">
        <v>32</v>
      </c>
      <c r="P34" s="55">
        <v>31</v>
      </c>
      <c r="Q34" s="55">
        <v>33</v>
      </c>
      <c r="R34" s="55">
        <v>34</v>
      </c>
      <c r="S34" s="55">
        <v>34</v>
      </c>
      <c r="T34" s="55"/>
      <c r="U34" s="257"/>
    </row>
    <row r="35" spans="1:21" ht="15" customHeight="1" x14ac:dyDescent="0.35">
      <c r="A35" s="31"/>
      <c r="B35" s="188" t="s">
        <v>149</v>
      </c>
      <c r="C35" s="187" t="s">
        <v>141</v>
      </c>
      <c r="E35" s="342">
        <v>0</v>
      </c>
      <c r="F35" s="341">
        <v>212</v>
      </c>
      <c r="G35" s="301">
        <f t="shared" si="3"/>
        <v>65</v>
      </c>
      <c r="H35" s="301">
        <f t="shared" si="4"/>
        <v>60</v>
      </c>
      <c r="I35" s="376">
        <f t="shared" si="5"/>
        <v>56</v>
      </c>
      <c r="J35" s="84">
        <v>5</v>
      </c>
      <c r="K35" s="55">
        <v>4</v>
      </c>
      <c r="L35" s="55">
        <v>8</v>
      </c>
      <c r="M35" s="2">
        <v>7</v>
      </c>
      <c r="N35" s="55">
        <v>6</v>
      </c>
      <c r="O35" s="55">
        <v>9</v>
      </c>
      <c r="P35" s="55">
        <v>6</v>
      </c>
      <c r="Q35" s="55">
        <v>12</v>
      </c>
      <c r="R35" s="55">
        <v>5</v>
      </c>
      <c r="S35" s="55">
        <v>3</v>
      </c>
      <c r="U35" s="257"/>
    </row>
    <row r="36" spans="1:21" ht="15" customHeight="1" x14ac:dyDescent="0.35">
      <c r="A36" s="31"/>
      <c r="B36" s="188" t="s">
        <v>148</v>
      </c>
      <c r="C36" s="187" t="s">
        <v>141</v>
      </c>
      <c r="E36" s="342">
        <v>0</v>
      </c>
      <c r="F36" s="341">
        <v>213</v>
      </c>
      <c r="G36" s="301">
        <f t="shared" si="3"/>
        <v>67</v>
      </c>
      <c r="H36" s="301">
        <f t="shared" si="4"/>
        <v>59</v>
      </c>
      <c r="I36" s="376">
        <f t="shared" si="5"/>
        <v>53</v>
      </c>
      <c r="J36" s="84">
        <v>8</v>
      </c>
      <c r="K36" s="55">
        <v>6</v>
      </c>
      <c r="L36" s="55">
        <v>6</v>
      </c>
      <c r="M36" s="2">
        <v>6</v>
      </c>
      <c r="N36" s="55">
        <v>9</v>
      </c>
      <c r="O36" s="55">
        <v>8</v>
      </c>
      <c r="P36" s="55">
        <v>6</v>
      </c>
      <c r="Q36" s="55">
        <v>3</v>
      </c>
      <c r="R36" s="55">
        <v>7</v>
      </c>
      <c r="S36" s="55">
        <v>8</v>
      </c>
      <c r="T36" s="55"/>
      <c r="U36" s="257"/>
    </row>
    <row r="37" spans="1:21" ht="15" customHeight="1" x14ac:dyDescent="0.35">
      <c r="A37" s="31"/>
      <c r="B37" s="79" t="s">
        <v>147</v>
      </c>
      <c r="C37" s="187" t="s">
        <v>141</v>
      </c>
      <c r="E37" s="342">
        <v>0</v>
      </c>
      <c r="F37" s="341">
        <v>214</v>
      </c>
      <c r="G37" s="301">
        <f t="shared" si="3"/>
        <v>28</v>
      </c>
      <c r="H37" s="301">
        <f t="shared" si="4"/>
        <v>28</v>
      </c>
      <c r="I37" s="376">
        <f t="shared" si="5"/>
        <v>25</v>
      </c>
      <c r="J37" s="310">
        <v>0</v>
      </c>
      <c r="K37" s="276">
        <v>3</v>
      </c>
      <c r="L37" s="276">
        <v>2</v>
      </c>
      <c r="M37" s="2">
        <v>3</v>
      </c>
      <c r="N37" s="276">
        <v>6</v>
      </c>
      <c r="O37" s="276">
        <v>5</v>
      </c>
      <c r="P37" s="276">
        <v>1</v>
      </c>
      <c r="Q37" s="276">
        <v>2</v>
      </c>
      <c r="R37" s="276">
        <v>2</v>
      </c>
      <c r="S37" s="276">
        <v>4</v>
      </c>
      <c r="T37" s="55"/>
      <c r="U37" s="211"/>
    </row>
    <row r="38" spans="1:21" ht="15" customHeight="1" x14ac:dyDescent="0.35">
      <c r="A38" s="31"/>
      <c r="B38" s="79" t="s">
        <v>146</v>
      </c>
      <c r="C38" s="187" t="s">
        <v>141</v>
      </c>
      <c r="E38" s="342">
        <v>0</v>
      </c>
      <c r="F38" s="341">
        <v>215</v>
      </c>
      <c r="G38" s="301">
        <f t="shared" si="3"/>
        <v>1</v>
      </c>
      <c r="H38" s="301">
        <f t="shared" si="4"/>
        <v>1</v>
      </c>
      <c r="I38" s="376">
        <f t="shared" si="5"/>
        <v>1</v>
      </c>
      <c r="J38" s="310">
        <v>0</v>
      </c>
      <c r="K38" s="276">
        <v>0</v>
      </c>
      <c r="L38" s="276">
        <v>0</v>
      </c>
      <c r="M38" s="2">
        <v>0</v>
      </c>
      <c r="N38" s="276">
        <v>0</v>
      </c>
      <c r="O38" s="276">
        <v>0</v>
      </c>
      <c r="P38" s="276">
        <v>0</v>
      </c>
      <c r="Q38" s="276">
        <v>1</v>
      </c>
      <c r="R38" s="276">
        <v>0</v>
      </c>
      <c r="S38" s="276">
        <v>0</v>
      </c>
      <c r="U38" s="211"/>
    </row>
    <row r="39" spans="1:21" ht="15" customHeight="1" x14ac:dyDescent="0.35">
      <c r="A39" s="31"/>
      <c r="B39" s="79" t="s">
        <v>145</v>
      </c>
      <c r="C39" s="187" t="s">
        <v>141</v>
      </c>
      <c r="E39" s="342">
        <v>0</v>
      </c>
      <c r="F39" s="341">
        <v>216</v>
      </c>
      <c r="G39" s="301">
        <f t="shared" si="3"/>
        <v>4</v>
      </c>
      <c r="H39" s="301">
        <f t="shared" si="4"/>
        <v>4</v>
      </c>
      <c r="I39" s="376">
        <f t="shared" si="5"/>
        <v>4</v>
      </c>
      <c r="J39" s="310">
        <v>0</v>
      </c>
      <c r="K39" s="276">
        <v>0</v>
      </c>
      <c r="L39" s="276">
        <v>2</v>
      </c>
      <c r="M39" s="2">
        <v>1</v>
      </c>
      <c r="N39" s="276">
        <v>0</v>
      </c>
      <c r="O39" s="2">
        <v>0</v>
      </c>
      <c r="P39" s="276">
        <v>0</v>
      </c>
      <c r="Q39" s="276">
        <v>0</v>
      </c>
      <c r="R39" s="276">
        <v>1</v>
      </c>
      <c r="S39" s="276">
        <v>0</v>
      </c>
      <c r="T39" s="55"/>
      <c r="U39" s="211"/>
    </row>
    <row r="40" spans="1:21" ht="15" customHeight="1" x14ac:dyDescent="0.35">
      <c r="A40" s="31"/>
      <c r="B40" s="79" t="s">
        <v>144</v>
      </c>
      <c r="C40" s="187" t="s">
        <v>141</v>
      </c>
      <c r="E40" s="342">
        <v>0</v>
      </c>
      <c r="F40" s="341">
        <v>217</v>
      </c>
      <c r="G40" s="301">
        <f t="shared" si="3"/>
        <v>18</v>
      </c>
      <c r="H40" s="301">
        <f t="shared" si="4"/>
        <v>12</v>
      </c>
      <c r="I40" s="376">
        <f t="shared" si="5"/>
        <v>11</v>
      </c>
      <c r="J40" s="310">
        <v>6</v>
      </c>
      <c r="K40" s="276">
        <v>1</v>
      </c>
      <c r="L40" s="276">
        <v>2</v>
      </c>
      <c r="M40" s="2">
        <v>0</v>
      </c>
      <c r="N40" s="276">
        <v>0</v>
      </c>
      <c r="O40" s="276">
        <v>2</v>
      </c>
      <c r="P40" s="276">
        <v>2</v>
      </c>
      <c r="Q40" s="276">
        <v>0</v>
      </c>
      <c r="R40" s="276">
        <v>1</v>
      </c>
      <c r="S40" s="276">
        <v>4</v>
      </c>
      <c r="T40" s="55"/>
      <c r="U40" s="211"/>
    </row>
    <row r="41" spans="1:21" ht="15" customHeight="1" x14ac:dyDescent="0.35">
      <c r="A41" s="31"/>
      <c r="B41" s="79" t="s">
        <v>143</v>
      </c>
      <c r="C41" s="187" t="s">
        <v>141</v>
      </c>
      <c r="E41" s="342">
        <v>0</v>
      </c>
      <c r="F41" s="341">
        <v>218</v>
      </c>
      <c r="G41" s="301">
        <f t="shared" si="3"/>
        <v>16</v>
      </c>
      <c r="H41" s="301">
        <f t="shared" si="4"/>
        <v>14</v>
      </c>
      <c r="I41" s="376">
        <f t="shared" si="5"/>
        <v>12</v>
      </c>
      <c r="J41" s="310">
        <v>2</v>
      </c>
      <c r="K41" s="276">
        <v>2</v>
      </c>
      <c r="L41" s="276">
        <v>0</v>
      </c>
      <c r="M41" s="2">
        <v>2</v>
      </c>
      <c r="N41" s="276">
        <v>3</v>
      </c>
      <c r="O41" s="276">
        <v>1</v>
      </c>
      <c r="P41" s="276">
        <v>3</v>
      </c>
      <c r="Q41" s="276">
        <v>0</v>
      </c>
      <c r="R41" s="276">
        <v>3</v>
      </c>
      <c r="S41" s="276">
        <v>0</v>
      </c>
      <c r="T41" s="55"/>
      <c r="U41" s="211"/>
    </row>
    <row r="42" spans="1:21" ht="15" customHeight="1" x14ac:dyDescent="0.35">
      <c r="A42" s="31"/>
      <c r="B42" s="69" t="s">
        <v>142</v>
      </c>
      <c r="C42" s="187" t="s">
        <v>141</v>
      </c>
      <c r="D42" s="275"/>
      <c r="E42" s="340">
        <v>0</v>
      </c>
      <c r="F42" s="339">
        <v>219</v>
      </c>
      <c r="G42" s="338">
        <f t="shared" si="3"/>
        <v>0</v>
      </c>
      <c r="H42" s="338">
        <f t="shared" si="4"/>
        <v>0</v>
      </c>
      <c r="I42" s="376">
        <f t="shared" si="5"/>
        <v>0</v>
      </c>
      <c r="J42" s="337">
        <v>0</v>
      </c>
      <c r="K42" s="336">
        <v>0</v>
      </c>
      <c r="L42" s="336">
        <v>0</v>
      </c>
      <c r="M42" s="2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  <c r="S42" s="336">
        <v>0</v>
      </c>
      <c r="T42" s="55"/>
      <c r="U42" s="217"/>
    </row>
    <row r="43" spans="1:21" ht="15" customHeight="1" x14ac:dyDescent="0.35">
      <c r="A43" s="31"/>
      <c r="B43" s="378" t="s">
        <v>140</v>
      </c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79"/>
    </row>
    <row r="44" spans="1:21" ht="15" customHeight="1" x14ac:dyDescent="0.35">
      <c r="A44" s="31"/>
      <c r="B44" s="69" t="s">
        <v>139</v>
      </c>
      <c r="C44" s="330"/>
      <c r="D44" s="330"/>
      <c r="E44" s="330"/>
      <c r="F44" s="330"/>
      <c r="G44" s="330"/>
      <c r="H44" s="330"/>
      <c r="I44" s="329"/>
      <c r="J44" s="335"/>
      <c r="K44" s="333"/>
      <c r="L44" s="334">
        <v>44</v>
      </c>
      <c r="M44" s="334">
        <v>45</v>
      </c>
      <c r="N44" s="334">
        <v>48</v>
      </c>
      <c r="O44" s="334">
        <v>55</v>
      </c>
      <c r="P44" s="334">
        <v>57</v>
      </c>
      <c r="Q44" s="334">
        <v>49</v>
      </c>
      <c r="R44" s="334">
        <v>39</v>
      </c>
      <c r="S44" s="334">
        <v>38</v>
      </c>
      <c r="T44" s="333"/>
      <c r="U44" s="332"/>
    </row>
    <row r="45" spans="1:21" ht="15" customHeight="1" x14ac:dyDescent="0.35">
      <c r="A45" s="31"/>
      <c r="B45" s="331" t="s">
        <v>138</v>
      </c>
      <c r="C45" s="330"/>
      <c r="D45" s="330"/>
      <c r="E45" s="330"/>
      <c r="F45" s="330"/>
      <c r="G45" s="330"/>
      <c r="H45" s="330"/>
      <c r="I45" s="329"/>
      <c r="J45" s="328"/>
      <c r="K45" s="326"/>
      <c r="L45" s="327">
        <v>69</v>
      </c>
      <c r="M45" s="327">
        <v>80</v>
      </c>
      <c r="N45" s="327">
        <v>88</v>
      </c>
      <c r="O45" s="327">
        <v>107</v>
      </c>
      <c r="P45" s="327">
        <v>105</v>
      </c>
      <c r="Q45" s="327">
        <v>92</v>
      </c>
      <c r="R45" s="327">
        <v>77</v>
      </c>
      <c r="S45" s="327">
        <v>70</v>
      </c>
      <c r="T45" s="326"/>
      <c r="U45" s="325"/>
    </row>
    <row r="46" spans="1:21" s="32" customFormat="1" ht="16" customHeight="1" x14ac:dyDescent="0.35">
      <c r="A46" s="33"/>
      <c r="B46" s="378" t="s">
        <v>137</v>
      </c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79"/>
    </row>
    <row r="47" spans="1:21" ht="15" customHeight="1" x14ac:dyDescent="0.35">
      <c r="A47" s="31"/>
      <c r="B47" s="324" t="s">
        <v>136</v>
      </c>
      <c r="C47" s="198"/>
      <c r="D47" s="59"/>
      <c r="E47" s="48">
        <v>5</v>
      </c>
      <c r="F47" s="48">
        <v>5</v>
      </c>
      <c r="H47" s="318">
        <f>AVERAGE(K47:V47)</f>
        <v>0.97638888888888886</v>
      </c>
      <c r="I47" s="368">
        <f>AVERAGE(L47:W47)</f>
        <v>0.97780000000000011</v>
      </c>
      <c r="J47" s="323">
        <v>0.98870000000000002</v>
      </c>
      <c r="K47" s="323">
        <v>0.96509999999999996</v>
      </c>
      <c r="L47" s="316">
        <v>0.98240000000000005</v>
      </c>
      <c r="M47" s="323">
        <v>0.98260000000000003</v>
      </c>
      <c r="N47" s="316">
        <v>0.9708</v>
      </c>
      <c r="O47" s="323">
        <v>0.99399999999999999</v>
      </c>
      <c r="P47" s="323">
        <v>0.97060000000000002</v>
      </c>
      <c r="Q47" s="322">
        <v>0.98860000000000003</v>
      </c>
      <c r="R47" s="321">
        <v>0.95030000000000003</v>
      </c>
      <c r="S47" s="321">
        <v>0.98309999999999997</v>
      </c>
      <c r="T47" s="321"/>
      <c r="U47" s="320"/>
    </row>
    <row r="48" spans="1:21" ht="15" customHeight="1" x14ac:dyDescent="0.4">
      <c r="A48" s="31"/>
      <c r="B48" s="319" t="s">
        <v>135</v>
      </c>
      <c r="C48" s="187"/>
      <c r="E48" s="283"/>
      <c r="F48" s="283"/>
      <c r="H48" s="318">
        <f>AVERAGE(K48:V48)</f>
        <v>0.94432222222222206</v>
      </c>
      <c r="I48" s="368">
        <f>AVERAGE(L48:W48)</f>
        <v>0.94789999999999996</v>
      </c>
      <c r="J48" s="317">
        <v>0.97709999999999997</v>
      </c>
      <c r="K48" s="314">
        <v>0.91569999999999996</v>
      </c>
      <c r="L48" s="316">
        <v>0.92220000000000002</v>
      </c>
      <c r="M48" s="6">
        <v>0.94669999999999999</v>
      </c>
      <c r="N48" s="316">
        <v>0.93369999999999997</v>
      </c>
      <c r="O48" s="314">
        <v>0.94610000000000005</v>
      </c>
      <c r="P48" s="314">
        <v>0.92120000000000002</v>
      </c>
      <c r="Q48" s="315">
        <v>0.93640000000000001</v>
      </c>
      <c r="R48" s="314">
        <v>0.98839999999999995</v>
      </c>
      <c r="S48" s="314">
        <v>0.98850000000000005</v>
      </c>
      <c r="T48" s="314"/>
      <c r="U48" s="313"/>
    </row>
    <row r="49" spans="1:21" s="32" customFormat="1" ht="16" customHeight="1" x14ac:dyDescent="0.35">
      <c r="A49" s="33"/>
      <c r="B49" s="378" t="s">
        <v>134</v>
      </c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79"/>
    </row>
    <row r="50" spans="1:21" ht="15" customHeight="1" x14ac:dyDescent="0.35">
      <c r="A50" s="31"/>
      <c r="B50" s="199" t="s">
        <v>133</v>
      </c>
      <c r="C50" s="198"/>
      <c r="D50" s="59"/>
      <c r="E50" s="48">
        <v>5</v>
      </c>
      <c r="F50" s="48">
        <v>5</v>
      </c>
      <c r="G50" s="4">
        <v>10</v>
      </c>
      <c r="H50" s="283">
        <f>SUM(K50:V50)</f>
        <v>7</v>
      </c>
      <c r="I50" s="283">
        <f>SUM(J50:U50)</f>
        <v>11</v>
      </c>
      <c r="J50" s="310">
        <v>4</v>
      </c>
      <c r="K50" s="276">
        <v>1</v>
      </c>
      <c r="L50" s="276">
        <v>1</v>
      </c>
      <c r="M50" s="2">
        <v>0</v>
      </c>
      <c r="N50" s="2">
        <v>0</v>
      </c>
      <c r="O50" s="276">
        <v>0</v>
      </c>
      <c r="P50" s="276">
        <v>0</v>
      </c>
      <c r="Q50" s="276">
        <v>0</v>
      </c>
      <c r="R50" s="276">
        <v>1</v>
      </c>
      <c r="S50" s="276">
        <v>4</v>
      </c>
      <c r="T50" s="276"/>
      <c r="U50" s="211"/>
    </row>
    <row r="51" spans="1:21" ht="15" customHeight="1" x14ac:dyDescent="0.35">
      <c r="A51" s="31"/>
      <c r="B51" s="188" t="s">
        <v>132</v>
      </c>
      <c r="C51" s="312"/>
      <c r="D51" s="77"/>
      <c r="E51" s="311">
        <v>19</v>
      </c>
      <c r="F51" s="311">
        <v>13</v>
      </c>
      <c r="G51" s="4">
        <v>20</v>
      </c>
      <c r="H51" s="283">
        <f>SUM(K51:V51)</f>
        <v>101</v>
      </c>
      <c r="I51" s="283">
        <f>SUM(J51:U51)</f>
        <v>103</v>
      </c>
      <c r="J51" s="310">
        <v>2</v>
      </c>
      <c r="K51" s="276">
        <v>0</v>
      </c>
      <c r="L51" s="276">
        <v>1</v>
      </c>
      <c r="M51" s="2">
        <v>0</v>
      </c>
      <c r="N51" s="276">
        <v>0</v>
      </c>
      <c r="O51" s="276">
        <v>2</v>
      </c>
      <c r="P51" s="276">
        <v>2</v>
      </c>
      <c r="Q51" s="276">
        <v>0</v>
      </c>
      <c r="R51" s="276">
        <v>0</v>
      </c>
      <c r="S51" s="276">
        <v>96</v>
      </c>
      <c r="T51" s="276"/>
      <c r="U51" s="211"/>
    </row>
    <row r="52" spans="1:21" ht="15" customHeight="1" x14ac:dyDescent="0.35">
      <c r="A52" s="31"/>
      <c r="B52" s="188" t="s">
        <v>131</v>
      </c>
      <c r="C52" s="234"/>
      <c r="D52" s="67"/>
      <c r="E52" s="232">
        <v>14</v>
      </c>
      <c r="F52" s="232">
        <v>25</v>
      </c>
      <c r="G52" s="4">
        <v>25</v>
      </c>
      <c r="H52" s="283">
        <f>SUM(K52:V52)</f>
        <v>30</v>
      </c>
      <c r="I52" s="283">
        <f>SUM(J52:U52)</f>
        <v>33</v>
      </c>
      <c r="J52" s="310">
        <v>3</v>
      </c>
      <c r="K52" s="276">
        <v>2</v>
      </c>
      <c r="L52" s="276">
        <v>1</v>
      </c>
      <c r="M52" s="2">
        <v>7</v>
      </c>
      <c r="N52" s="276">
        <v>7</v>
      </c>
      <c r="O52" s="276">
        <v>1</v>
      </c>
      <c r="P52" s="276">
        <v>1</v>
      </c>
      <c r="Q52" s="276">
        <v>4</v>
      </c>
      <c r="R52" s="276">
        <v>3</v>
      </c>
      <c r="S52" s="276">
        <v>4</v>
      </c>
      <c r="T52" s="276"/>
      <c r="U52" s="211"/>
    </row>
    <row r="53" spans="1:21" ht="15" hidden="1" customHeight="1" x14ac:dyDescent="0.35">
      <c r="A53" s="31"/>
      <c r="B53" s="188" t="s">
        <v>130</v>
      </c>
      <c r="C53" s="187"/>
      <c r="E53" s="391"/>
      <c r="F53" s="392"/>
      <c r="G53" s="425"/>
      <c r="H53" s="425"/>
      <c r="I53" s="425"/>
      <c r="J53" s="129">
        <v>28</v>
      </c>
      <c r="K53" s="127">
        <v>29</v>
      </c>
      <c r="L53" s="127">
        <v>30</v>
      </c>
      <c r="M53" s="274" t="s">
        <v>127</v>
      </c>
      <c r="N53" s="127">
        <v>36</v>
      </c>
      <c r="O53" s="222">
        <v>36</v>
      </c>
      <c r="P53" s="127">
        <v>38</v>
      </c>
      <c r="Q53" s="127">
        <v>30</v>
      </c>
      <c r="R53" s="127">
        <v>30</v>
      </c>
      <c r="S53" s="127"/>
      <c r="T53" s="127"/>
      <c r="U53" s="211"/>
    </row>
    <row r="54" spans="1:21" ht="15" hidden="1" customHeight="1" x14ac:dyDescent="0.35">
      <c r="A54" s="31"/>
      <c r="B54" s="188" t="s">
        <v>129</v>
      </c>
      <c r="C54" s="187"/>
      <c r="E54" s="391"/>
      <c r="F54" s="392"/>
      <c r="G54" s="425"/>
      <c r="H54" s="425"/>
      <c r="I54" s="425"/>
      <c r="J54" s="273">
        <v>23</v>
      </c>
      <c r="K54" s="273">
        <v>29</v>
      </c>
      <c r="L54" s="273">
        <v>21</v>
      </c>
      <c r="M54" s="274" t="s">
        <v>127</v>
      </c>
      <c r="N54" s="274" t="s">
        <v>127</v>
      </c>
      <c r="O54" s="307" t="s">
        <v>127</v>
      </c>
      <c r="P54" s="274" t="s">
        <v>127</v>
      </c>
      <c r="Q54" s="274" t="s">
        <v>127</v>
      </c>
      <c r="R54" s="273"/>
      <c r="S54" s="273"/>
      <c r="T54" s="127"/>
      <c r="U54" s="211"/>
    </row>
    <row r="55" spans="1:21" ht="15" hidden="1" customHeight="1" x14ac:dyDescent="0.35">
      <c r="A55" s="31"/>
      <c r="B55" s="188" t="s">
        <v>128</v>
      </c>
      <c r="C55" s="198"/>
      <c r="D55" s="59"/>
      <c r="E55" s="309">
        <v>52</v>
      </c>
      <c r="F55" s="308">
        <v>70</v>
      </c>
      <c r="G55" s="48">
        <f t="shared" ref="G55:I56" si="6">SUM(J55:U55)</f>
        <v>12</v>
      </c>
      <c r="H55" s="48">
        <f t="shared" si="6"/>
        <v>6</v>
      </c>
      <c r="I55" s="48">
        <f t="shared" si="6"/>
        <v>0</v>
      </c>
      <c r="J55" s="129">
        <v>6</v>
      </c>
      <c r="K55" s="127">
        <v>6</v>
      </c>
      <c r="L55" s="274" t="s">
        <v>127</v>
      </c>
      <c r="M55" s="274" t="s">
        <v>127</v>
      </c>
      <c r="N55" s="274" t="s">
        <v>127</v>
      </c>
      <c r="O55" s="307" t="s">
        <v>127</v>
      </c>
      <c r="P55" s="274" t="s">
        <v>127</v>
      </c>
      <c r="Q55" s="127">
        <v>0</v>
      </c>
      <c r="R55" s="127">
        <v>0</v>
      </c>
      <c r="S55" s="127"/>
      <c r="T55" s="127"/>
      <c r="U55" s="126"/>
    </row>
    <row r="56" spans="1:21" ht="15" hidden="1" customHeight="1" x14ac:dyDescent="0.35">
      <c r="A56" s="31"/>
      <c r="B56" s="251" t="s">
        <v>126</v>
      </c>
      <c r="C56" s="234"/>
      <c r="D56" s="67"/>
      <c r="E56" s="306">
        <v>269</v>
      </c>
      <c r="F56" s="305">
        <v>300</v>
      </c>
      <c r="G56" s="232">
        <f t="shared" si="6"/>
        <v>250</v>
      </c>
      <c r="H56" s="232">
        <f t="shared" si="6"/>
        <v>217</v>
      </c>
      <c r="I56" s="232">
        <f t="shared" si="6"/>
        <v>195</v>
      </c>
      <c r="J56" s="149">
        <v>33</v>
      </c>
      <c r="K56" s="147">
        <v>22</v>
      </c>
      <c r="L56" s="273">
        <v>17</v>
      </c>
      <c r="M56" s="273">
        <v>23</v>
      </c>
      <c r="N56" s="273">
        <v>23</v>
      </c>
      <c r="O56" s="156">
        <v>32</v>
      </c>
      <c r="P56" s="147">
        <v>30</v>
      </c>
      <c r="Q56" s="147">
        <v>34</v>
      </c>
      <c r="R56" s="147">
        <v>36</v>
      </c>
      <c r="S56" s="147"/>
      <c r="T56" s="147"/>
      <c r="U56" s="146"/>
    </row>
    <row r="57" spans="1:21" s="32" customFormat="1" ht="16" customHeight="1" x14ac:dyDescent="0.35">
      <c r="A57" s="33"/>
      <c r="B57" s="386" t="s">
        <v>125</v>
      </c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90"/>
    </row>
    <row r="58" spans="1:21" ht="15" customHeight="1" x14ac:dyDescent="0.35">
      <c r="A58" s="31"/>
      <c r="B58" s="199" t="s">
        <v>124</v>
      </c>
      <c r="C58" s="187"/>
      <c r="E58" s="120">
        <v>0</v>
      </c>
      <c r="F58" s="119">
        <v>988</v>
      </c>
      <c r="G58" s="304">
        <f t="shared" ref="G58:I61" si="7">SUM(J58:U58)</f>
        <v>595</v>
      </c>
      <c r="H58" s="304">
        <f t="shared" si="7"/>
        <v>532</v>
      </c>
      <c r="I58" s="375">
        <f t="shared" si="7"/>
        <v>470</v>
      </c>
      <c r="J58" s="303">
        <v>63</v>
      </c>
      <c r="K58" s="300">
        <v>62</v>
      </c>
      <c r="L58" s="300">
        <v>62</v>
      </c>
      <c r="M58" s="303">
        <v>66</v>
      </c>
      <c r="N58" s="303">
        <v>58</v>
      </c>
      <c r="O58" s="300">
        <v>59</v>
      </c>
      <c r="P58" s="300">
        <v>52</v>
      </c>
      <c r="Q58" s="300">
        <v>58</v>
      </c>
      <c r="R58" s="300">
        <v>58</v>
      </c>
      <c r="S58" s="300">
        <v>57</v>
      </c>
      <c r="T58" s="300"/>
      <c r="U58" s="302"/>
    </row>
    <row r="59" spans="1:21" ht="15" customHeight="1" x14ac:dyDescent="0.35">
      <c r="A59" s="31"/>
      <c r="B59" s="79" t="s">
        <v>123</v>
      </c>
      <c r="C59" s="130"/>
      <c r="E59" s="120">
        <v>0</v>
      </c>
      <c r="F59" s="119">
        <v>27</v>
      </c>
      <c r="G59" s="301">
        <f t="shared" si="7"/>
        <v>14</v>
      </c>
      <c r="H59" s="301">
        <f t="shared" si="7"/>
        <v>13</v>
      </c>
      <c r="I59" s="376">
        <f t="shared" si="7"/>
        <v>13</v>
      </c>
      <c r="J59" s="218">
        <v>1</v>
      </c>
      <c r="K59" s="147">
        <v>0</v>
      </c>
      <c r="L59" s="147">
        <v>1</v>
      </c>
      <c r="M59" s="218">
        <v>4</v>
      </c>
      <c r="N59" s="147">
        <v>0</v>
      </c>
      <c r="O59" s="147">
        <v>1</v>
      </c>
      <c r="P59" s="147">
        <v>1</v>
      </c>
      <c r="Q59" s="147">
        <v>5</v>
      </c>
      <c r="R59" s="147">
        <v>0</v>
      </c>
      <c r="S59" s="147">
        <v>1</v>
      </c>
      <c r="U59" s="300"/>
    </row>
    <row r="60" spans="1:21" ht="15" customHeight="1" x14ac:dyDescent="0.35">
      <c r="A60" s="31"/>
      <c r="B60" s="79" t="s">
        <v>122</v>
      </c>
      <c r="C60" s="130"/>
      <c r="E60" s="120">
        <v>0</v>
      </c>
      <c r="F60" s="119">
        <v>21</v>
      </c>
      <c r="G60" s="301">
        <f t="shared" si="7"/>
        <v>19</v>
      </c>
      <c r="H60" s="301">
        <f t="shared" si="7"/>
        <v>15</v>
      </c>
      <c r="I60" s="376">
        <f t="shared" si="7"/>
        <v>14</v>
      </c>
      <c r="J60" s="218">
        <v>4</v>
      </c>
      <c r="K60" s="147">
        <v>1</v>
      </c>
      <c r="L60" s="147">
        <v>0</v>
      </c>
      <c r="M60" s="218">
        <v>0</v>
      </c>
      <c r="N60" s="147">
        <v>4</v>
      </c>
      <c r="O60" s="147">
        <v>1</v>
      </c>
      <c r="P60" s="147">
        <v>5</v>
      </c>
      <c r="Q60" s="147">
        <v>1</v>
      </c>
      <c r="R60" s="147">
        <v>1</v>
      </c>
      <c r="S60" s="147">
        <v>2</v>
      </c>
      <c r="T60" s="300"/>
      <c r="U60" s="300"/>
    </row>
    <row r="61" spans="1:21" ht="15" customHeight="1" x14ac:dyDescent="0.35">
      <c r="A61" s="31"/>
      <c r="B61" s="83" t="s">
        <v>121</v>
      </c>
      <c r="E61" s="120">
        <v>0</v>
      </c>
      <c r="F61" s="119">
        <v>195</v>
      </c>
      <c r="G61" s="301">
        <f t="shared" si="7"/>
        <v>222</v>
      </c>
      <c r="H61" s="301">
        <f t="shared" si="7"/>
        <v>205</v>
      </c>
      <c r="I61" s="376">
        <f t="shared" si="7"/>
        <v>185</v>
      </c>
      <c r="J61" s="218">
        <v>17</v>
      </c>
      <c r="K61" s="147">
        <v>20</v>
      </c>
      <c r="L61" s="147">
        <v>18</v>
      </c>
      <c r="M61" s="218">
        <v>25</v>
      </c>
      <c r="N61" s="147">
        <v>22</v>
      </c>
      <c r="O61" s="147">
        <v>22</v>
      </c>
      <c r="P61" s="147">
        <v>21</v>
      </c>
      <c r="Q61" s="147">
        <v>28</v>
      </c>
      <c r="R61" s="147">
        <v>20</v>
      </c>
      <c r="S61" s="147">
        <v>29</v>
      </c>
      <c r="T61" s="300"/>
      <c r="U61" s="146"/>
    </row>
    <row r="62" spans="1:21" s="32" customFormat="1" ht="16" customHeight="1" x14ac:dyDescent="0.35">
      <c r="A62" s="33"/>
      <c r="B62" s="378" t="s">
        <v>120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79"/>
    </row>
    <row r="63" spans="1:21" ht="15" customHeight="1" x14ac:dyDescent="0.35">
      <c r="A63" s="31"/>
      <c r="B63" s="199" t="s">
        <v>119</v>
      </c>
      <c r="C63" s="187"/>
      <c r="E63" s="291">
        <v>2738194.7</v>
      </c>
      <c r="F63" s="290">
        <v>2602313.4900000002</v>
      </c>
      <c r="G63" s="44">
        <v>3120996.8400000003</v>
      </c>
      <c r="H63" s="290">
        <f t="shared" ref="H63:H73" si="8">SUM(J63:V63)</f>
        <v>2127385.9299999997</v>
      </c>
      <c r="I63" s="290">
        <f t="shared" ref="I63:I74" si="9">SUM(J63:U63)</f>
        <v>2127385.9299999997</v>
      </c>
      <c r="J63" s="289">
        <v>288450.14</v>
      </c>
      <c r="K63" s="296">
        <v>243638.38</v>
      </c>
      <c r="L63" s="296">
        <v>226677.18</v>
      </c>
      <c r="M63" s="297">
        <v>228342.76</v>
      </c>
      <c r="N63" s="296">
        <v>191265.8</v>
      </c>
      <c r="O63" s="296">
        <v>165332.81</v>
      </c>
      <c r="P63" s="296">
        <v>192387.49</v>
      </c>
      <c r="Q63" s="296">
        <v>198612.72</v>
      </c>
      <c r="R63" s="296">
        <v>197101.91</v>
      </c>
      <c r="S63" s="295">
        <v>195576.74</v>
      </c>
      <c r="T63" s="294"/>
      <c r="U63" s="293"/>
    </row>
    <row r="64" spans="1:21" ht="15" customHeight="1" x14ac:dyDescent="0.35">
      <c r="A64" s="31"/>
      <c r="B64" s="188" t="s">
        <v>118</v>
      </c>
      <c r="C64" s="187"/>
      <c r="E64" s="291">
        <v>27598.720000000005</v>
      </c>
      <c r="F64" s="290">
        <v>26937.960000000003</v>
      </c>
      <c r="G64" s="44">
        <v>0</v>
      </c>
      <c r="H64" s="290">
        <f t="shared" si="8"/>
        <v>0</v>
      </c>
      <c r="I64" s="290">
        <f t="shared" si="9"/>
        <v>0</v>
      </c>
      <c r="J64" s="124">
        <v>0</v>
      </c>
      <c r="K64" s="289">
        <v>0</v>
      </c>
      <c r="L64" s="296">
        <v>0</v>
      </c>
      <c r="M64" s="296">
        <v>0</v>
      </c>
      <c r="N64" s="296">
        <v>0</v>
      </c>
      <c r="O64" s="296">
        <v>0</v>
      </c>
      <c r="P64" s="296">
        <v>0</v>
      </c>
      <c r="Q64" s="296">
        <v>0</v>
      </c>
      <c r="R64" s="296">
        <v>0</v>
      </c>
      <c r="S64" s="296">
        <v>0</v>
      </c>
    </row>
    <row r="65" spans="1:22" ht="15" customHeight="1" x14ac:dyDescent="0.35">
      <c r="A65" s="31"/>
      <c r="B65" s="188" t="s">
        <v>117</v>
      </c>
      <c r="C65" s="187"/>
      <c r="E65" s="291">
        <v>101712.98000000001</v>
      </c>
      <c r="F65" s="290">
        <v>118663.80000000002</v>
      </c>
      <c r="G65" s="44">
        <v>93891.540000000008</v>
      </c>
      <c r="H65" s="290">
        <f t="shared" si="8"/>
        <v>57905.25</v>
      </c>
      <c r="I65" s="290">
        <f t="shared" si="9"/>
        <v>57905.25</v>
      </c>
      <c r="J65" s="289">
        <f>7010+4300</f>
        <v>11310</v>
      </c>
      <c r="K65" s="296">
        <v>1780</v>
      </c>
      <c r="L65" s="3">
        <v>1250</v>
      </c>
      <c r="M65" s="297">
        <f>7960+4680</f>
        <v>12640</v>
      </c>
      <c r="N65" s="296">
        <v>245.25</v>
      </c>
      <c r="O65" s="296">
        <v>160</v>
      </c>
      <c r="P65" s="296">
        <f>SUM(8350+3280)</f>
        <v>11630</v>
      </c>
      <c r="Q65" s="296">
        <v>2070</v>
      </c>
      <c r="R65" s="296">
        <v>1750</v>
      </c>
      <c r="S65" s="295">
        <f>9280+5790</f>
        <v>15070</v>
      </c>
      <c r="T65" s="294"/>
      <c r="U65" s="3"/>
    </row>
    <row r="66" spans="1:22" ht="15" customHeight="1" x14ac:dyDescent="0.35">
      <c r="A66" s="31"/>
      <c r="B66" s="251" t="s">
        <v>116</v>
      </c>
      <c r="C66" s="187"/>
      <c r="E66" s="291">
        <v>39218.49</v>
      </c>
      <c r="F66" s="290">
        <v>19580.650000000001</v>
      </c>
      <c r="G66" s="44">
        <v>40500.03</v>
      </c>
      <c r="H66" s="290">
        <f t="shared" si="8"/>
        <v>4555.43</v>
      </c>
      <c r="I66" s="290">
        <f t="shared" si="9"/>
        <v>4555.43</v>
      </c>
      <c r="J66" s="3">
        <f>435+1400.21</f>
        <v>1835.21</v>
      </c>
      <c r="K66" s="296">
        <v>15</v>
      </c>
      <c r="L66" s="296">
        <v>215</v>
      </c>
      <c r="M66" s="2">
        <v>255</v>
      </c>
      <c r="N66" s="296">
        <f>510.22+120</f>
        <v>630.22</v>
      </c>
      <c r="O66" s="3">
        <v>0</v>
      </c>
      <c r="P66" s="299">
        <v>0</v>
      </c>
      <c r="Q66" s="296">
        <v>730</v>
      </c>
      <c r="R66" s="296">
        <f>50+825</f>
        <v>875</v>
      </c>
      <c r="S66" s="3">
        <v>0</v>
      </c>
      <c r="T66" s="294"/>
      <c r="U66" s="293"/>
    </row>
    <row r="67" spans="1:22" ht="15" customHeight="1" x14ac:dyDescent="0.35">
      <c r="A67" s="31"/>
      <c r="B67" s="199" t="s">
        <v>115</v>
      </c>
      <c r="C67" s="187"/>
      <c r="E67" s="291">
        <v>105088.07</v>
      </c>
      <c r="F67" s="290">
        <v>145806.03000000003</v>
      </c>
      <c r="G67" s="44">
        <v>214106.31</v>
      </c>
      <c r="H67" s="290">
        <f t="shared" si="8"/>
        <v>43428.33</v>
      </c>
      <c r="I67" s="290">
        <f t="shared" si="9"/>
        <v>43428.33</v>
      </c>
      <c r="J67" s="289">
        <v>6623.59</v>
      </c>
      <c r="K67" s="296">
        <v>6467.21</v>
      </c>
      <c r="L67" s="296">
        <f>4828.48+100</f>
        <v>4928.4799999999996</v>
      </c>
      <c r="M67" s="297">
        <v>3032.66</v>
      </c>
      <c r="N67" s="296">
        <f>310+1629.99</f>
        <v>1939.99</v>
      </c>
      <c r="O67" s="296">
        <v>1693.19</v>
      </c>
      <c r="P67" s="3">
        <v>5026.17</v>
      </c>
      <c r="Q67" s="296">
        <v>3557.01</v>
      </c>
      <c r="R67" s="3">
        <v>1459.79</v>
      </c>
      <c r="S67" s="295">
        <v>8700.24</v>
      </c>
      <c r="T67" s="294"/>
      <c r="U67" s="293"/>
    </row>
    <row r="68" spans="1:22" ht="15" customHeight="1" x14ac:dyDescent="0.35">
      <c r="A68" s="31"/>
      <c r="B68" s="188" t="s">
        <v>114</v>
      </c>
      <c r="C68" s="187"/>
      <c r="E68" s="291">
        <v>41296.51</v>
      </c>
      <c r="F68" s="290">
        <v>11808.15</v>
      </c>
      <c r="G68" s="44">
        <v>63008.239999999991</v>
      </c>
      <c r="H68" s="290">
        <f t="shared" si="8"/>
        <v>32095.06</v>
      </c>
      <c r="I68" s="290">
        <f t="shared" si="9"/>
        <v>32095.06</v>
      </c>
      <c r="J68" s="289">
        <v>2472.16</v>
      </c>
      <c r="K68" s="296">
        <v>2724.24</v>
      </c>
      <c r="L68" s="296">
        <v>8495.08</v>
      </c>
      <c r="M68" s="297">
        <v>869.54</v>
      </c>
      <c r="N68" s="124">
        <v>225</v>
      </c>
      <c r="O68" s="296">
        <v>1225</v>
      </c>
      <c r="P68" s="296">
        <v>11650</v>
      </c>
      <c r="Q68" s="296">
        <v>650</v>
      </c>
      <c r="R68" s="296">
        <v>3037</v>
      </c>
      <c r="S68" s="295">
        <v>747.04</v>
      </c>
      <c r="U68" s="293"/>
    </row>
    <row r="69" spans="1:22" ht="15" customHeight="1" x14ac:dyDescent="0.35">
      <c r="A69" s="31"/>
      <c r="B69" s="188" t="s">
        <v>113</v>
      </c>
      <c r="C69" s="187"/>
      <c r="E69" s="291">
        <v>12821.310000000001</v>
      </c>
      <c r="F69" s="290">
        <v>82654.910000000018</v>
      </c>
      <c r="G69" s="44">
        <v>26788.06</v>
      </c>
      <c r="H69" s="290">
        <f t="shared" si="8"/>
        <v>18477.829999999998</v>
      </c>
      <c r="I69" s="290">
        <f t="shared" si="9"/>
        <v>18477.829999999998</v>
      </c>
      <c r="J69" s="289">
        <v>912.19</v>
      </c>
      <c r="K69" s="2">
        <v>0</v>
      </c>
      <c r="L69" s="296">
        <v>623.02</v>
      </c>
      <c r="M69" s="297">
        <v>200</v>
      </c>
      <c r="N69" s="296">
        <v>115</v>
      </c>
      <c r="O69" s="296">
        <v>410.98</v>
      </c>
      <c r="P69" s="296">
        <v>0</v>
      </c>
      <c r="Q69" s="296">
        <v>0</v>
      </c>
      <c r="R69" s="296">
        <v>320</v>
      </c>
      <c r="S69" s="295">
        <v>15896.64</v>
      </c>
      <c r="T69" s="3"/>
      <c r="U69" s="293"/>
    </row>
    <row r="70" spans="1:22" ht="15" customHeight="1" x14ac:dyDescent="0.35">
      <c r="A70" s="31"/>
      <c r="B70" s="83" t="s">
        <v>112</v>
      </c>
      <c r="D70" s="298"/>
      <c r="E70" s="291">
        <v>1244</v>
      </c>
      <c r="F70" s="290">
        <v>1810</v>
      </c>
      <c r="G70" s="44">
        <v>19313</v>
      </c>
      <c r="H70" s="290">
        <f t="shared" si="8"/>
        <v>17476.64</v>
      </c>
      <c r="I70" s="290">
        <f t="shared" si="9"/>
        <v>17476.64</v>
      </c>
      <c r="J70" s="289">
        <v>0</v>
      </c>
      <c r="K70" s="289">
        <v>12727.15</v>
      </c>
      <c r="L70" s="289">
        <v>0</v>
      </c>
      <c r="M70" s="289">
        <v>0</v>
      </c>
      <c r="N70" s="289">
        <v>1130</v>
      </c>
      <c r="O70" s="289">
        <v>0</v>
      </c>
      <c r="P70" s="296">
        <v>0</v>
      </c>
      <c r="Q70" s="296">
        <v>0</v>
      </c>
      <c r="R70" s="296">
        <v>1404</v>
      </c>
      <c r="S70" s="296">
        <v>2215.4899999999998</v>
      </c>
      <c r="T70" s="296"/>
      <c r="U70" s="296"/>
    </row>
    <row r="71" spans="1:22" ht="15" hidden="1" customHeight="1" x14ac:dyDescent="0.35">
      <c r="A71" s="31"/>
      <c r="B71" s="83" t="s">
        <v>111</v>
      </c>
      <c r="D71" s="298"/>
      <c r="E71" s="291">
        <v>76144.849999999991</v>
      </c>
      <c r="F71" s="290">
        <v>70</v>
      </c>
      <c r="G71" s="44">
        <v>0</v>
      </c>
      <c r="H71" s="290">
        <f t="shared" si="8"/>
        <v>0</v>
      </c>
      <c r="I71" s="290">
        <f t="shared" si="9"/>
        <v>0</v>
      </c>
      <c r="J71" s="289"/>
      <c r="K71" s="289"/>
      <c r="L71" s="289"/>
      <c r="M71" s="289"/>
      <c r="N71" s="289"/>
      <c r="O71" s="289"/>
      <c r="P71" s="296"/>
      <c r="Q71" s="296"/>
      <c r="R71" s="296"/>
      <c r="S71" s="296"/>
      <c r="T71" s="296"/>
      <c r="U71" s="296"/>
    </row>
    <row r="72" spans="1:22" ht="15" customHeight="1" x14ac:dyDescent="0.35">
      <c r="A72" s="31"/>
      <c r="B72" s="83" t="s">
        <v>110</v>
      </c>
      <c r="D72" s="298"/>
      <c r="E72" s="291">
        <v>36777.25</v>
      </c>
      <c r="F72" s="290">
        <v>41379.12999999999</v>
      </c>
      <c r="G72" s="44">
        <v>74726.39</v>
      </c>
      <c r="H72" s="290">
        <f t="shared" si="8"/>
        <v>53514.26</v>
      </c>
      <c r="I72" s="290">
        <f t="shared" si="9"/>
        <v>53514.26</v>
      </c>
      <c r="J72" s="289">
        <v>1243</v>
      </c>
      <c r="K72" s="296">
        <v>6946.88</v>
      </c>
      <c r="L72" s="296">
        <v>5192.8999999999996</v>
      </c>
      <c r="M72" s="297">
        <v>5453.7</v>
      </c>
      <c r="N72" s="296">
        <v>1694.86</v>
      </c>
      <c r="O72" s="296">
        <v>10114.700000000001</v>
      </c>
      <c r="P72" s="296">
        <v>2116</v>
      </c>
      <c r="Q72" s="296">
        <v>1783.6</v>
      </c>
      <c r="R72" s="296">
        <v>17921.52</v>
      </c>
      <c r="S72" s="295">
        <v>1047.0999999999999</v>
      </c>
      <c r="T72" s="294"/>
      <c r="U72" s="293"/>
    </row>
    <row r="73" spans="1:22" ht="15" customHeight="1" x14ac:dyDescent="0.35">
      <c r="A73" s="31"/>
      <c r="B73" s="83" t="s">
        <v>109</v>
      </c>
      <c r="D73" s="298"/>
      <c r="E73" s="291">
        <v>3106544.58</v>
      </c>
      <c r="F73" s="290">
        <v>2745272.69</v>
      </c>
      <c r="G73" s="44">
        <f>SUM(G63:G70)</f>
        <v>3578604.02</v>
      </c>
      <c r="H73" s="290">
        <f t="shared" si="8"/>
        <v>2248804.21</v>
      </c>
      <c r="I73" s="290">
        <f t="shared" si="9"/>
        <v>2248804.21</v>
      </c>
      <c r="J73" s="289">
        <v>310360.28999999998</v>
      </c>
      <c r="K73" s="296">
        <v>260405.1</v>
      </c>
      <c r="L73" s="296">
        <v>236995.86</v>
      </c>
      <c r="M73" s="297">
        <v>239886.26</v>
      </c>
      <c r="N73" s="296">
        <v>193856.4</v>
      </c>
      <c r="O73" s="289">
        <v>158707.28</v>
      </c>
      <c r="P73" s="296">
        <v>219571.66</v>
      </c>
      <c r="Q73" s="296">
        <v>203836.13</v>
      </c>
      <c r="R73" s="296">
        <v>188026.18</v>
      </c>
      <c r="S73" s="295">
        <v>237159.05</v>
      </c>
      <c r="T73" s="294"/>
      <c r="U73" s="293"/>
      <c r="V73" s="292"/>
    </row>
    <row r="74" spans="1:22" ht="31.5" customHeight="1" x14ac:dyDescent="0.35">
      <c r="A74" s="31"/>
      <c r="B74" s="113" t="s">
        <v>108</v>
      </c>
      <c r="D74" s="275"/>
      <c r="E74" s="291">
        <v>11078</v>
      </c>
      <c r="F74" s="290">
        <v>1902</v>
      </c>
      <c r="G74" s="44">
        <v>0</v>
      </c>
      <c r="H74" s="290">
        <f>SUM(K74:V74)</f>
        <v>0</v>
      </c>
      <c r="I74" s="290">
        <f t="shared" si="9"/>
        <v>0</v>
      </c>
      <c r="J74" s="289">
        <v>0</v>
      </c>
      <c r="K74" s="289">
        <v>0</v>
      </c>
      <c r="L74" s="289">
        <v>0</v>
      </c>
      <c r="M74" s="289">
        <v>0</v>
      </c>
      <c r="N74" s="289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289"/>
      <c r="U74" s="289"/>
    </row>
    <row r="75" spans="1:22" s="32" customFormat="1" ht="16" customHeight="1" x14ac:dyDescent="0.35">
      <c r="A75" s="33"/>
      <c r="B75" s="396" t="s">
        <v>107</v>
      </c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8"/>
    </row>
    <row r="76" spans="1:22" s="32" customFormat="1" ht="16" customHeight="1" x14ac:dyDescent="0.35">
      <c r="A76" s="33"/>
      <c r="B76" s="399" t="s">
        <v>10</v>
      </c>
      <c r="C76" s="400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1"/>
    </row>
    <row r="77" spans="1:22" ht="15" customHeight="1" x14ac:dyDescent="0.35">
      <c r="A77" s="31"/>
      <c r="B77" s="30" t="s">
        <v>106</v>
      </c>
      <c r="C77" s="53"/>
      <c r="D77" s="59"/>
      <c r="E77" s="51">
        <v>411</v>
      </c>
      <c r="F77" s="288">
        <v>412</v>
      </c>
      <c r="G77" s="4">
        <v>503</v>
      </c>
      <c r="H77" s="283">
        <f>SUM(J77:V77)</f>
        <v>781</v>
      </c>
      <c r="I77" s="283">
        <f>SUM(J77:W77)</f>
        <v>781</v>
      </c>
      <c r="J77" s="278">
        <v>93</v>
      </c>
      <c r="K77" s="287">
        <v>65</v>
      </c>
      <c r="L77" s="212">
        <v>82</v>
      </c>
      <c r="M77" s="84">
        <v>79</v>
      </c>
      <c r="N77" s="55">
        <v>61</v>
      </c>
      <c r="O77" s="55">
        <v>93</v>
      </c>
      <c r="P77" s="55">
        <v>63</v>
      </c>
      <c r="Q77" s="55">
        <v>65</v>
      </c>
      <c r="R77" s="55">
        <v>94</v>
      </c>
      <c r="S77" s="55">
        <v>86</v>
      </c>
      <c r="T77" s="55"/>
      <c r="U77" s="150"/>
    </row>
    <row r="78" spans="1:22" ht="30.65" customHeight="1" thickBot="1" x14ac:dyDescent="0.4">
      <c r="A78" s="31"/>
      <c r="B78" s="83" t="s">
        <v>105</v>
      </c>
      <c r="C78" s="82"/>
      <c r="D78" s="77" t="s">
        <v>71</v>
      </c>
      <c r="E78" s="51">
        <v>5</v>
      </c>
      <c r="F78" s="286">
        <v>4.6666666670000003</v>
      </c>
      <c r="G78" s="284">
        <v>6.6363636363636367</v>
      </c>
      <c r="H78" s="283">
        <f>AVERAGE(J78:V78)</f>
        <v>44.6</v>
      </c>
      <c r="I78" s="283">
        <f>SUM(J78:W78)</f>
        <v>446</v>
      </c>
      <c r="J78" s="273">
        <v>54</v>
      </c>
      <c r="K78" s="55">
        <v>42</v>
      </c>
      <c r="L78" s="127">
        <v>58</v>
      </c>
      <c r="M78" s="128">
        <v>39</v>
      </c>
      <c r="N78" s="127">
        <v>42</v>
      </c>
      <c r="O78" s="127">
        <v>50</v>
      </c>
      <c r="P78" s="127">
        <v>35</v>
      </c>
      <c r="Q78" s="127">
        <v>24</v>
      </c>
      <c r="R78" s="127">
        <v>57</v>
      </c>
      <c r="S78" s="127">
        <v>45</v>
      </c>
      <c r="T78" s="127"/>
      <c r="U78" s="126"/>
    </row>
    <row r="79" spans="1:22" ht="30.65" customHeight="1" thickBot="1" x14ac:dyDescent="0.45">
      <c r="A79" s="31"/>
      <c r="B79" s="282" t="s">
        <v>104</v>
      </c>
      <c r="C79" s="82"/>
      <c r="D79" s="77" t="s">
        <v>71</v>
      </c>
      <c r="E79" s="51">
        <v>71.25</v>
      </c>
      <c r="F79" s="285">
        <v>61</v>
      </c>
      <c r="G79" s="284">
        <v>89.818181818181813</v>
      </c>
      <c r="H79" s="283">
        <f>AVERAGE(J79:V79)</f>
        <v>5.6</v>
      </c>
      <c r="I79" s="283">
        <f>SUM(J79:W79)</f>
        <v>56</v>
      </c>
      <c r="J79" s="2">
        <v>9</v>
      </c>
      <c r="K79" s="273">
        <v>10</v>
      </c>
      <c r="L79" s="273">
        <v>7</v>
      </c>
      <c r="M79" s="280">
        <v>4</v>
      </c>
      <c r="N79" s="273">
        <v>6</v>
      </c>
      <c r="O79" s="273">
        <v>7</v>
      </c>
      <c r="P79" s="273">
        <v>7</v>
      </c>
      <c r="Q79" s="273">
        <v>0</v>
      </c>
      <c r="R79" s="273">
        <v>1</v>
      </c>
      <c r="S79" s="273">
        <v>5</v>
      </c>
      <c r="T79" s="280"/>
      <c r="U79" s="164"/>
    </row>
    <row r="80" spans="1:22" ht="30.65" customHeight="1" thickBot="1" x14ac:dyDescent="0.45">
      <c r="A80" s="31"/>
      <c r="B80" s="282" t="s">
        <v>103</v>
      </c>
      <c r="C80" s="130"/>
      <c r="E80" s="229">
        <v>0</v>
      </c>
      <c r="F80" s="229">
        <v>0</v>
      </c>
      <c r="G80" s="229">
        <v>0</v>
      </c>
      <c r="H80" s="229">
        <v>0</v>
      </c>
      <c r="I80" s="371">
        <v>0</v>
      </c>
      <c r="J80" s="273">
        <v>19</v>
      </c>
      <c r="K80" s="2">
        <v>22</v>
      </c>
      <c r="L80" s="273">
        <v>23</v>
      </c>
      <c r="M80" s="280">
        <v>20</v>
      </c>
      <c r="N80" s="273">
        <v>12</v>
      </c>
      <c r="O80" s="2">
        <v>15</v>
      </c>
      <c r="P80" s="273">
        <v>15</v>
      </c>
      <c r="Q80" s="273">
        <v>13</v>
      </c>
      <c r="R80" s="273">
        <v>8</v>
      </c>
      <c r="S80" s="273">
        <v>7</v>
      </c>
      <c r="T80" s="273"/>
      <c r="U80" s="211"/>
    </row>
    <row r="81" spans="1:21" ht="30.65" customHeight="1" thickBot="1" x14ac:dyDescent="0.45">
      <c r="A81" s="31"/>
      <c r="B81" s="281" t="s">
        <v>102</v>
      </c>
      <c r="C81" s="130"/>
      <c r="E81" s="135">
        <v>0</v>
      </c>
      <c r="F81" s="135">
        <v>0</v>
      </c>
      <c r="G81" s="135">
        <v>0</v>
      </c>
      <c r="H81" s="135">
        <v>0</v>
      </c>
      <c r="I81" s="372">
        <v>0</v>
      </c>
      <c r="J81" s="273">
        <v>3</v>
      </c>
      <c r="K81" s="273">
        <v>5</v>
      </c>
      <c r="L81" s="273">
        <v>5</v>
      </c>
      <c r="M81" s="280">
        <v>6</v>
      </c>
      <c r="N81" s="273">
        <v>12</v>
      </c>
      <c r="O81" s="273">
        <v>3</v>
      </c>
      <c r="P81" s="273">
        <v>3</v>
      </c>
      <c r="Q81" s="273">
        <v>1</v>
      </c>
      <c r="R81" s="273">
        <v>6</v>
      </c>
      <c r="S81" s="273">
        <v>6</v>
      </c>
      <c r="T81" s="273"/>
      <c r="U81" s="217"/>
    </row>
    <row r="82" spans="1:21" s="32" customFormat="1" ht="30.65" customHeight="1" x14ac:dyDescent="0.35">
      <c r="A82" s="33"/>
      <c r="B82" s="378" t="s">
        <v>101</v>
      </c>
      <c r="C82" s="330"/>
      <c r="D82" s="330"/>
      <c r="E82" s="330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79"/>
    </row>
    <row r="83" spans="1:21" ht="15" customHeight="1" x14ac:dyDescent="0.35">
      <c r="A83" s="31"/>
      <c r="B83" s="30" t="s">
        <v>100</v>
      </c>
      <c r="C83" s="53"/>
      <c r="D83" s="59" t="s">
        <v>71</v>
      </c>
      <c r="E83" s="51">
        <v>117</v>
      </c>
      <c r="F83" s="279">
        <v>121</v>
      </c>
      <c r="G83" s="263">
        <v>128</v>
      </c>
      <c r="H83" s="262">
        <f>AVERAGE(J83:U83)</f>
        <v>136</v>
      </c>
      <c r="I83" s="262">
        <f>AVERAGE(J83:V83)</f>
        <v>136</v>
      </c>
      <c r="J83" s="278">
        <v>137</v>
      </c>
      <c r="K83" s="277">
        <v>139</v>
      </c>
      <c r="L83" s="191">
        <v>137</v>
      </c>
      <c r="M83" s="84">
        <v>137</v>
      </c>
      <c r="N83" s="84">
        <v>138</v>
      </c>
      <c r="O83" s="84">
        <v>138</v>
      </c>
      <c r="P83" s="84">
        <v>134</v>
      </c>
      <c r="Q83" s="84">
        <v>130</v>
      </c>
      <c r="R83" s="84">
        <v>134</v>
      </c>
      <c r="S83" s="84">
        <v>136</v>
      </c>
      <c r="T83" s="84"/>
      <c r="U83" s="257"/>
    </row>
    <row r="84" spans="1:21" ht="15" customHeight="1" x14ac:dyDescent="0.35">
      <c r="A84" s="31"/>
      <c r="B84" s="79" t="s">
        <v>70</v>
      </c>
      <c r="C84" s="130"/>
      <c r="E84" s="259"/>
      <c r="F84" s="259"/>
      <c r="G84" s="259"/>
      <c r="H84" s="259"/>
      <c r="I84" s="259"/>
      <c r="J84" s="56">
        <v>1</v>
      </c>
      <c r="K84" s="276">
        <v>6</v>
      </c>
      <c r="L84" s="274">
        <v>0</v>
      </c>
      <c r="M84" s="2">
        <v>1</v>
      </c>
      <c r="N84" s="274">
        <v>2</v>
      </c>
      <c r="O84" s="274">
        <v>2</v>
      </c>
      <c r="P84" s="274">
        <v>0</v>
      </c>
      <c r="Q84" s="274">
        <v>0</v>
      </c>
      <c r="R84" s="2">
        <v>4</v>
      </c>
      <c r="S84" s="274">
        <v>5</v>
      </c>
      <c r="T84" s="274"/>
    </row>
    <row r="85" spans="1:21" ht="15" customHeight="1" x14ac:dyDescent="0.35">
      <c r="A85" s="31"/>
      <c r="B85" s="69" t="s">
        <v>69</v>
      </c>
      <c r="C85" s="130"/>
      <c r="D85" s="275"/>
      <c r="E85" s="259"/>
      <c r="F85" s="259"/>
      <c r="G85" s="259"/>
      <c r="H85" s="259"/>
      <c r="I85" s="259"/>
      <c r="J85" s="56">
        <v>0</v>
      </c>
      <c r="K85" s="273">
        <v>4</v>
      </c>
      <c r="L85" s="273">
        <v>2</v>
      </c>
      <c r="M85" s="274">
        <v>1</v>
      </c>
      <c r="N85" s="273">
        <v>1</v>
      </c>
      <c r="O85" s="273">
        <v>2</v>
      </c>
      <c r="P85" s="273">
        <v>4</v>
      </c>
      <c r="Q85" s="273">
        <v>3</v>
      </c>
      <c r="R85" s="274">
        <v>1</v>
      </c>
      <c r="S85" s="273">
        <v>3</v>
      </c>
      <c r="T85" s="273"/>
      <c r="U85" s="257"/>
    </row>
    <row r="86" spans="1:21" s="32" customFormat="1" ht="16" customHeight="1" x14ac:dyDescent="0.35">
      <c r="A86" s="33"/>
      <c r="B86" s="378" t="s">
        <v>99</v>
      </c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79"/>
    </row>
    <row r="87" spans="1:21" ht="14.15" customHeight="1" x14ac:dyDescent="0.35">
      <c r="A87" s="31"/>
      <c r="B87" s="30" t="s">
        <v>98</v>
      </c>
      <c r="D87" s="5" t="s">
        <v>71</v>
      </c>
      <c r="E87" s="264">
        <v>122</v>
      </c>
      <c r="F87" s="272">
        <v>117</v>
      </c>
      <c r="G87" s="263">
        <v>172.72727272727272</v>
      </c>
      <c r="H87" s="262">
        <f>AVERAGE(J87:V87)</f>
        <v>280.39999999999998</v>
      </c>
      <c r="I87" s="262">
        <f>AVERAGE(J87:W87)</f>
        <v>280.39999999999998</v>
      </c>
      <c r="J87" s="56">
        <v>261</v>
      </c>
      <c r="K87" s="271">
        <v>270</v>
      </c>
      <c r="L87" s="84">
        <v>283</v>
      </c>
      <c r="M87" s="84">
        <v>275</v>
      </c>
      <c r="N87" s="84">
        <v>283</v>
      </c>
      <c r="O87" s="84">
        <v>274</v>
      </c>
      <c r="P87" s="84">
        <v>286</v>
      </c>
      <c r="Q87" s="84">
        <v>291</v>
      </c>
      <c r="R87" s="84">
        <v>287</v>
      </c>
      <c r="S87" s="84">
        <v>294</v>
      </c>
      <c r="T87" s="84"/>
      <c r="U87" s="257"/>
    </row>
    <row r="88" spans="1:21" ht="15" hidden="1" customHeight="1" x14ac:dyDescent="0.35">
      <c r="A88" s="31"/>
      <c r="B88" s="79" t="s">
        <v>70</v>
      </c>
      <c r="C88" s="130"/>
      <c r="E88" s="229">
        <v>0</v>
      </c>
      <c r="F88" s="228">
        <v>0</v>
      </c>
      <c r="G88" s="262" t="e">
        <v>#DIV/0!</v>
      </c>
      <c r="H88" s="262" t="e">
        <f>AVERAGE(J88:V88)</f>
        <v>#DIV/0!</v>
      </c>
      <c r="I88" s="262" t="e">
        <f>AVERAGE(K88:W88)</f>
        <v>#DIV/0!</v>
      </c>
      <c r="J88" s="56"/>
      <c r="K88" s="226"/>
      <c r="L88" s="84"/>
      <c r="M88" s="84"/>
      <c r="N88" s="84"/>
      <c r="O88" s="84"/>
      <c r="P88" s="84"/>
      <c r="Q88" s="84"/>
      <c r="R88" s="84"/>
      <c r="S88" s="84"/>
      <c r="T88" s="84"/>
      <c r="U88" s="257"/>
    </row>
    <row r="89" spans="1:21" ht="15" hidden="1" customHeight="1" x14ac:dyDescent="0.35">
      <c r="A89" s="31"/>
      <c r="B89" s="79" t="s">
        <v>69</v>
      </c>
      <c r="C89" s="130"/>
      <c r="E89" s="120">
        <v>0</v>
      </c>
      <c r="F89" s="119">
        <v>0</v>
      </c>
      <c r="G89" s="262" t="e">
        <v>#DIV/0!</v>
      </c>
      <c r="H89" s="262" t="e">
        <f>AVERAGE(J89:V89)</f>
        <v>#DIV/0!</v>
      </c>
      <c r="I89" s="262" t="e">
        <f>AVERAGE(K89:W89)</f>
        <v>#DIV/0!</v>
      </c>
      <c r="J89" s="56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257"/>
    </row>
    <row r="90" spans="1:21" ht="15" hidden="1" customHeight="1" x14ac:dyDescent="0.35">
      <c r="A90" s="31"/>
      <c r="B90" s="83" t="s">
        <v>97</v>
      </c>
      <c r="E90" s="135">
        <v>0</v>
      </c>
      <c r="F90" s="134">
        <v>106142.25</v>
      </c>
      <c r="G90" s="134"/>
      <c r="H90" s="262"/>
      <c r="I90" s="262"/>
      <c r="J90" s="226"/>
      <c r="K90" s="270"/>
      <c r="L90" s="269"/>
      <c r="M90" s="268"/>
      <c r="N90" s="267"/>
      <c r="O90" s="226"/>
      <c r="P90" s="226"/>
      <c r="Q90" s="226"/>
      <c r="R90" s="266"/>
      <c r="S90" s="225"/>
      <c r="T90" s="226"/>
      <c r="U90" s="265"/>
    </row>
    <row r="91" spans="1:21" ht="4" hidden="1" customHeight="1" x14ac:dyDescent="0.35">
      <c r="A91" s="31"/>
      <c r="B91" s="83" t="s">
        <v>96</v>
      </c>
      <c r="D91" s="5" t="s">
        <v>71</v>
      </c>
      <c r="E91" s="264">
        <v>188</v>
      </c>
      <c r="F91" s="262">
        <v>190</v>
      </c>
      <c r="G91" s="263">
        <v>306.90909090909093</v>
      </c>
      <c r="H91" s="262" t="e">
        <f>AVERAGE(J91:V91)</f>
        <v>#DIV/0!</v>
      </c>
      <c r="I91" s="262" t="e">
        <f>AVERAGE(K91:W91)</f>
        <v>#DIV/0!</v>
      </c>
      <c r="J91" s="261"/>
      <c r="K91" s="260"/>
      <c r="L91" s="191"/>
      <c r="M91" s="84"/>
      <c r="N91" s="84"/>
      <c r="O91" s="84"/>
      <c r="P91" s="84"/>
      <c r="Q91" s="84"/>
      <c r="R91" s="84"/>
      <c r="S91" s="84"/>
      <c r="T91" s="84"/>
      <c r="U91" s="84"/>
    </row>
    <row r="92" spans="1:21" ht="15" customHeight="1" x14ac:dyDescent="0.35">
      <c r="A92" s="31"/>
      <c r="B92" s="79" t="s">
        <v>70</v>
      </c>
      <c r="C92" s="130"/>
      <c r="E92" s="229">
        <v>0</v>
      </c>
      <c r="F92" s="228">
        <v>19</v>
      </c>
      <c r="G92" s="259">
        <v>6.9</v>
      </c>
      <c r="H92" s="259">
        <f>AVERAGE(K92:V92)</f>
        <v>8.4444444444444446</v>
      </c>
      <c r="I92" s="369">
        <f>AVERAGE(L92:W92)</f>
        <v>8.375</v>
      </c>
      <c r="J92" s="56">
        <v>3</v>
      </c>
      <c r="K92" s="84">
        <v>9</v>
      </c>
      <c r="L92" s="84">
        <v>13</v>
      </c>
      <c r="M92" s="84">
        <v>8</v>
      </c>
      <c r="N92" s="84">
        <v>8</v>
      </c>
      <c r="O92" s="84">
        <v>4</v>
      </c>
      <c r="P92" s="84">
        <v>12</v>
      </c>
      <c r="Q92" s="84">
        <v>5</v>
      </c>
      <c r="R92" s="84">
        <v>10</v>
      </c>
      <c r="S92" s="84">
        <v>7</v>
      </c>
      <c r="T92" s="84"/>
      <c r="U92" s="257"/>
    </row>
    <row r="93" spans="1:21" ht="15" customHeight="1" x14ac:dyDescent="0.35">
      <c r="A93" s="31"/>
      <c r="B93" s="69" t="s">
        <v>69</v>
      </c>
      <c r="C93" s="130"/>
      <c r="E93" s="135">
        <v>0</v>
      </c>
      <c r="F93" s="134">
        <v>11</v>
      </c>
      <c r="G93" s="258">
        <v>4.9000000000000004</v>
      </c>
      <c r="H93" s="258">
        <f>AVERAGE(K93:V93)</f>
        <v>12.444444444444445</v>
      </c>
      <c r="I93" s="370">
        <f>AVERAGE(L93:W93)</f>
        <v>12.75</v>
      </c>
      <c r="J93" s="56">
        <v>12</v>
      </c>
      <c r="K93" s="84">
        <v>10</v>
      </c>
      <c r="L93" s="84">
        <v>16</v>
      </c>
      <c r="M93" s="84">
        <v>21</v>
      </c>
      <c r="N93" s="84">
        <v>9</v>
      </c>
      <c r="O93" s="84">
        <v>14</v>
      </c>
      <c r="P93" s="84">
        <v>11</v>
      </c>
      <c r="Q93" s="84">
        <v>10</v>
      </c>
      <c r="R93" s="84">
        <v>13</v>
      </c>
      <c r="S93" s="84">
        <v>8</v>
      </c>
      <c r="T93" s="84"/>
      <c r="U93" s="257"/>
    </row>
    <row r="94" spans="1:21" s="187" customFormat="1" ht="15" hidden="1" customHeight="1" x14ac:dyDescent="0.35">
      <c r="A94" s="195"/>
      <c r="B94" s="188" t="s">
        <v>90</v>
      </c>
      <c r="D94" s="5"/>
      <c r="E94" s="250"/>
      <c r="F94" s="249"/>
      <c r="G94" s="248"/>
      <c r="H94" s="248"/>
      <c r="I94" s="248"/>
      <c r="J94" s="256">
        <v>1</v>
      </c>
      <c r="K94" s="253">
        <v>0</v>
      </c>
      <c r="L94" s="255"/>
      <c r="M94" s="253"/>
      <c r="N94" s="253"/>
      <c r="O94" s="254"/>
      <c r="P94" s="253"/>
      <c r="Q94" s="253"/>
      <c r="R94" s="253"/>
      <c r="S94" s="253"/>
      <c r="T94" s="253"/>
      <c r="U94" s="252"/>
    </row>
    <row r="95" spans="1:21" s="187" customFormat="1" ht="15" hidden="1" customHeight="1" x14ac:dyDescent="0.35">
      <c r="A95" s="195"/>
      <c r="B95" s="251" t="s">
        <v>89</v>
      </c>
      <c r="D95" s="5"/>
      <c r="E95" s="250"/>
      <c r="F95" s="249"/>
      <c r="G95" s="248"/>
      <c r="H95" s="248"/>
      <c r="I95" s="248"/>
      <c r="J95" s="247">
        <v>-2</v>
      </c>
      <c r="K95" s="244">
        <v>-1</v>
      </c>
      <c r="L95" s="246"/>
      <c r="M95" s="244"/>
      <c r="N95" s="244"/>
      <c r="O95" s="245"/>
      <c r="P95" s="244"/>
      <c r="Q95" s="244"/>
      <c r="R95" s="244"/>
      <c r="S95" s="244"/>
      <c r="T95" s="244"/>
      <c r="U95" s="243"/>
    </row>
    <row r="96" spans="1:21" s="32" customFormat="1" ht="16" customHeight="1" x14ac:dyDescent="0.35">
      <c r="A96" s="33"/>
      <c r="B96" s="386" t="s">
        <v>95</v>
      </c>
      <c r="C96" s="387"/>
      <c r="D96" s="387"/>
      <c r="E96" s="387"/>
      <c r="F96" s="387"/>
      <c r="G96" s="387"/>
      <c r="H96" s="387"/>
      <c r="I96" s="387"/>
      <c r="J96" s="387"/>
      <c r="K96" s="405"/>
      <c r="L96" s="387"/>
      <c r="M96" s="387"/>
      <c r="N96" s="387"/>
      <c r="O96" s="387"/>
      <c r="P96" s="387"/>
      <c r="Q96" s="387"/>
      <c r="R96" s="387"/>
      <c r="S96" s="387"/>
      <c r="T96" s="387"/>
      <c r="U96" s="390"/>
    </row>
    <row r="97" spans="1:21" ht="32.15" customHeight="1" x14ac:dyDescent="0.35">
      <c r="A97" s="31"/>
      <c r="B97" s="242" t="s">
        <v>94</v>
      </c>
      <c r="C97" s="241"/>
      <c r="D97" s="240"/>
      <c r="E97" s="50">
        <v>1892</v>
      </c>
      <c r="F97" s="48">
        <v>2331</v>
      </c>
      <c r="G97" s="231">
        <v>2580</v>
      </c>
      <c r="H97" s="230">
        <f>SUM(J97:V97)</f>
        <v>1357</v>
      </c>
      <c r="I97" s="230">
        <f>SUM(J97:W97)</f>
        <v>1357</v>
      </c>
      <c r="J97" s="226">
        <v>150</v>
      </c>
      <c r="K97" s="225">
        <v>142</v>
      </c>
      <c r="L97" s="212">
        <v>136</v>
      </c>
      <c r="M97" s="239">
        <v>137</v>
      </c>
      <c r="N97" s="225">
        <v>137</v>
      </c>
      <c r="O97" s="191">
        <v>133</v>
      </c>
      <c r="P97" s="190">
        <v>124</v>
      </c>
      <c r="Q97" s="190">
        <v>125</v>
      </c>
      <c r="R97" s="190">
        <v>137</v>
      </c>
      <c r="S97" s="190">
        <v>136</v>
      </c>
      <c r="T97" s="190"/>
      <c r="U97" s="190"/>
    </row>
    <row r="98" spans="1:21" ht="32.15" customHeight="1" x14ac:dyDescent="0.35">
      <c r="A98" s="31"/>
      <c r="B98" s="238" t="s">
        <v>93</v>
      </c>
      <c r="C98" s="237"/>
      <c r="D98" s="117"/>
      <c r="E98" s="236"/>
      <c r="F98" s="213"/>
      <c r="G98" s="231"/>
      <c r="H98" s="230"/>
      <c r="I98" s="230">
        <f>SUM(J98:W98)</f>
        <v>1367</v>
      </c>
      <c r="J98" s="226">
        <v>133</v>
      </c>
      <c r="K98" s="225">
        <v>133</v>
      </c>
      <c r="L98" s="2">
        <v>130</v>
      </c>
      <c r="M98" s="225">
        <v>131</v>
      </c>
      <c r="N98" s="225">
        <v>129</v>
      </c>
      <c r="O98" s="191">
        <v>128</v>
      </c>
      <c r="P98" s="190">
        <v>140</v>
      </c>
      <c r="Q98" s="190">
        <v>148</v>
      </c>
      <c r="R98" s="190">
        <v>146</v>
      </c>
      <c r="S98" s="190">
        <v>149</v>
      </c>
      <c r="T98" s="190"/>
      <c r="U98" s="190"/>
    </row>
    <row r="99" spans="1:21" ht="15" customHeight="1" x14ac:dyDescent="0.35">
      <c r="A99" s="31"/>
      <c r="B99" s="235" t="s">
        <v>92</v>
      </c>
      <c r="C99" s="234"/>
      <c r="D99" s="67"/>
      <c r="E99" s="233">
        <v>2033</v>
      </c>
      <c r="F99" s="232">
        <v>2125</v>
      </c>
      <c r="G99" s="231">
        <v>2206</v>
      </c>
      <c r="H99" s="230">
        <f>SUM(J99:V99)</f>
        <v>1555</v>
      </c>
      <c r="I99" s="230">
        <f>SUM(J99:W99)</f>
        <v>1555</v>
      </c>
      <c r="J99" s="226">
        <v>151</v>
      </c>
      <c r="K99" s="225">
        <v>151</v>
      </c>
      <c r="L99" s="225">
        <v>149</v>
      </c>
      <c r="M99" s="225">
        <v>144</v>
      </c>
      <c r="N99" s="225">
        <v>140</v>
      </c>
      <c r="O99" s="191">
        <v>141</v>
      </c>
      <c r="P99" s="190">
        <v>139</v>
      </c>
      <c r="Q99" s="190">
        <v>178</v>
      </c>
      <c r="R99" s="190">
        <v>182</v>
      </c>
      <c r="S99" s="190">
        <v>180</v>
      </c>
      <c r="T99" s="190"/>
      <c r="U99" s="190"/>
    </row>
    <row r="100" spans="1:21" ht="15" customHeight="1" x14ac:dyDescent="0.4">
      <c r="A100" s="31"/>
      <c r="B100" s="188" t="s">
        <v>91</v>
      </c>
      <c r="C100" s="187"/>
      <c r="E100" s="229">
        <v>0</v>
      </c>
      <c r="F100" s="228">
        <v>2487</v>
      </c>
      <c r="G100" s="227">
        <f>SUM(J100:U100)</f>
        <v>6279</v>
      </c>
      <c r="H100" s="227">
        <f>SUM(K100:V100)</f>
        <v>5695</v>
      </c>
      <c r="I100" s="377">
        <f>SUM(L100:W100)</f>
        <v>5114</v>
      </c>
      <c r="J100" s="181">
        <v>584</v>
      </c>
      <c r="K100" s="226">
        <v>581</v>
      </c>
      <c r="L100" s="225">
        <v>667</v>
      </c>
      <c r="M100" s="127">
        <v>675</v>
      </c>
      <c r="N100" s="128">
        <v>707</v>
      </c>
      <c r="O100" s="191">
        <v>680</v>
      </c>
      <c r="P100" s="190">
        <v>645</v>
      </c>
      <c r="Q100" s="190">
        <v>624</v>
      </c>
      <c r="R100" s="190">
        <v>555</v>
      </c>
      <c r="S100" s="190">
        <v>561</v>
      </c>
      <c r="T100" s="190"/>
      <c r="U100" s="190"/>
    </row>
    <row r="101" spans="1:21" ht="15" hidden="1" customHeight="1" x14ac:dyDescent="0.35">
      <c r="A101" s="31"/>
      <c r="B101" s="224" t="s">
        <v>90</v>
      </c>
      <c r="C101" s="220"/>
      <c r="E101" s="215"/>
      <c r="F101" s="214"/>
      <c r="G101" s="223"/>
      <c r="H101" s="223"/>
      <c r="I101" s="223"/>
      <c r="J101" s="129">
        <v>13</v>
      </c>
      <c r="K101" s="55"/>
      <c r="L101" s="127"/>
      <c r="M101" s="127"/>
      <c r="N101" s="127"/>
      <c r="O101" s="222"/>
      <c r="P101" s="127"/>
      <c r="Q101" s="127"/>
      <c r="R101" s="127"/>
      <c r="S101" s="127"/>
      <c r="T101" s="128"/>
      <c r="U101" s="211"/>
    </row>
    <row r="102" spans="1:21" ht="15" hidden="1" customHeight="1" x14ac:dyDescent="0.35">
      <c r="A102" s="31"/>
      <c r="B102" s="221" t="s">
        <v>89</v>
      </c>
      <c r="C102" s="220"/>
      <c r="E102" s="207"/>
      <c r="F102" s="206"/>
      <c r="G102" s="219"/>
      <c r="H102" s="219"/>
      <c r="I102" s="219"/>
      <c r="J102" s="149">
        <v>-208</v>
      </c>
      <c r="K102" s="147"/>
      <c r="L102" s="147"/>
      <c r="M102" s="147"/>
      <c r="N102" s="147"/>
      <c r="O102" s="86"/>
      <c r="P102" s="147"/>
      <c r="Q102" s="147"/>
      <c r="R102" s="147"/>
      <c r="S102" s="147"/>
      <c r="T102" s="218"/>
      <c r="U102" s="217"/>
    </row>
    <row r="103" spans="1:21" ht="15" hidden="1" customHeight="1" x14ac:dyDescent="0.35">
      <c r="A103" s="31"/>
      <c r="B103" s="406" t="s">
        <v>88</v>
      </c>
      <c r="C103" s="407"/>
      <c r="D103" s="407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7"/>
      <c r="S103" s="407"/>
      <c r="T103" s="407"/>
      <c r="U103" s="408"/>
    </row>
    <row r="104" spans="1:21" ht="15" hidden="1" customHeight="1" x14ac:dyDescent="0.35">
      <c r="A104" s="31"/>
      <c r="B104" s="216" t="s">
        <v>87</v>
      </c>
      <c r="C104" s="187"/>
      <c r="E104" s="215"/>
      <c r="F104" s="214"/>
      <c r="G104" s="213">
        <v>17</v>
      </c>
      <c r="H104" s="213">
        <v>17</v>
      </c>
      <c r="I104" s="213">
        <v>17</v>
      </c>
      <c r="J104" s="212">
        <v>17</v>
      </c>
      <c r="K104" s="55"/>
      <c r="L104" s="55"/>
      <c r="M104" s="55"/>
      <c r="N104" s="55"/>
      <c r="O104" s="37"/>
      <c r="P104" s="55"/>
      <c r="Q104" s="55"/>
      <c r="R104" s="55"/>
      <c r="S104" s="55"/>
      <c r="T104" s="84"/>
      <c r="U104" s="211"/>
    </row>
    <row r="105" spans="1:21" ht="15" hidden="1" customHeight="1" x14ac:dyDescent="0.35">
      <c r="A105" s="31"/>
      <c r="B105" s="210" t="s">
        <v>86</v>
      </c>
      <c r="C105" s="209"/>
      <c r="D105" s="208"/>
      <c r="E105" s="207"/>
      <c r="F105" s="206"/>
      <c r="G105" s="205">
        <v>23</v>
      </c>
      <c r="H105" s="205">
        <v>23</v>
      </c>
      <c r="I105" s="205">
        <v>23</v>
      </c>
      <c r="J105" s="204">
        <v>23</v>
      </c>
      <c r="K105" s="202"/>
      <c r="L105" s="202"/>
      <c r="M105" s="202"/>
      <c r="N105" s="202"/>
      <c r="O105" s="203"/>
      <c r="P105" s="202"/>
      <c r="Q105" s="202"/>
      <c r="R105" s="202"/>
      <c r="S105" s="202"/>
      <c r="T105" s="201"/>
      <c r="U105" s="200"/>
    </row>
    <row r="106" spans="1:21" s="32" customFormat="1" ht="12" customHeight="1" x14ac:dyDescent="0.35">
      <c r="A106" s="33"/>
      <c r="B106" s="378" t="s">
        <v>85</v>
      </c>
      <c r="C106" s="330"/>
      <c r="D106" s="330"/>
      <c r="E106" s="330"/>
      <c r="F106" s="330"/>
      <c r="G106" s="330"/>
      <c r="H106" s="330"/>
      <c r="I106" s="330"/>
      <c r="J106" s="330"/>
      <c r="K106" s="330"/>
      <c r="L106" s="330"/>
      <c r="M106" s="330"/>
      <c r="N106" s="330"/>
      <c r="O106" s="330"/>
      <c r="P106" s="330"/>
      <c r="Q106" s="330"/>
      <c r="R106" s="330"/>
      <c r="S106" s="330"/>
      <c r="T106" s="330"/>
      <c r="U106" s="379"/>
    </row>
    <row r="107" spans="1:21" s="187" customFormat="1" ht="24" customHeight="1" x14ac:dyDescent="0.35">
      <c r="A107" s="195"/>
      <c r="B107" s="199" t="s">
        <v>84</v>
      </c>
      <c r="C107" s="198"/>
      <c r="D107" s="59"/>
      <c r="E107" s="76">
        <v>2025</v>
      </c>
      <c r="F107" s="75">
        <v>2175</v>
      </c>
      <c r="G107" s="85">
        <v>1299</v>
      </c>
      <c r="H107" s="72">
        <f t="shared" ref="H107:H115" si="10">SUM(K107:V107)</f>
        <v>761</v>
      </c>
      <c r="I107" s="72">
        <f t="shared" ref="I107:I115" si="11">SUM(J107:U107)</f>
        <v>895</v>
      </c>
      <c r="J107" s="192">
        <v>134</v>
      </c>
      <c r="K107" s="190">
        <v>106</v>
      </c>
      <c r="L107" s="190">
        <v>100</v>
      </c>
      <c r="M107" s="190">
        <v>71</v>
      </c>
      <c r="N107" s="190">
        <v>48</v>
      </c>
      <c r="O107" s="191">
        <v>52</v>
      </c>
      <c r="P107" s="190">
        <v>61</v>
      </c>
      <c r="Q107" s="190">
        <v>86</v>
      </c>
      <c r="R107" s="190">
        <v>62</v>
      </c>
      <c r="S107" s="190">
        <v>175</v>
      </c>
      <c r="T107" s="190"/>
      <c r="U107" s="189"/>
    </row>
    <row r="108" spans="1:21" s="187" customFormat="1" ht="24" customHeight="1" x14ac:dyDescent="0.35">
      <c r="A108" s="195"/>
      <c r="B108" s="79" t="s">
        <v>83</v>
      </c>
      <c r="C108" s="78"/>
      <c r="D108" s="77"/>
      <c r="E108" s="76">
        <v>1490</v>
      </c>
      <c r="F108" s="75">
        <v>1583</v>
      </c>
      <c r="G108" s="74">
        <v>799</v>
      </c>
      <c r="H108" s="73">
        <f t="shared" si="10"/>
        <v>180</v>
      </c>
      <c r="I108" s="72">
        <f t="shared" si="11"/>
        <v>232</v>
      </c>
      <c r="J108" s="192">
        <v>52</v>
      </c>
      <c r="K108" s="190">
        <v>28</v>
      </c>
      <c r="L108" s="190">
        <v>3</v>
      </c>
      <c r="M108" s="190">
        <v>2</v>
      </c>
      <c r="N108" s="190">
        <v>5</v>
      </c>
      <c r="O108" s="191">
        <v>7</v>
      </c>
      <c r="P108" s="190">
        <v>7</v>
      </c>
      <c r="Q108" s="190">
        <v>9</v>
      </c>
      <c r="R108" s="190">
        <v>9</v>
      </c>
      <c r="S108" s="190">
        <v>110</v>
      </c>
      <c r="T108" s="190"/>
      <c r="U108" s="189"/>
    </row>
    <row r="109" spans="1:21" s="187" customFormat="1" ht="24" customHeight="1" x14ac:dyDescent="0.35">
      <c r="A109" s="195"/>
      <c r="B109" s="79" t="s">
        <v>82</v>
      </c>
      <c r="C109" s="78"/>
      <c r="D109" s="77"/>
      <c r="E109" s="76">
        <v>24</v>
      </c>
      <c r="F109" s="75">
        <v>26</v>
      </c>
      <c r="G109" s="74">
        <v>8</v>
      </c>
      <c r="H109" s="73">
        <f t="shared" si="10"/>
        <v>1</v>
      </c>
      <c r="I109" s="72">
        <f t="shared" si="11"/>
        <v>2</v>
      </c>
      <c r="J109" s="192">
        <v>1</v>
      </c>
      <c r="K109" s="190">
        <v>0</v>
      </c>
      <c r="L109" s="190">
        <v>0</v>
      </c>
      <c r="M109" s="190">
        <v>1</v>
      </c>
      <c r="N109" s="190">
        <v>0</v>
      </c>
      <c r="O109" s="190">
        <v>0</v>
      </c>
      <c r="P109" s="190">
        <v>0</v>
      </c>
      <c r="Q109" s="190">
        <v>0</v>
      </c>
      <c r="R109" s="190">
        <v>0</v>
      </c>
      <c r="S109" s="190">
        <v>0</v>
      </c>
      <c r="T109" s="190"/>
      <c r="U109" s="189"/>
    </row>
    <row r="110" spans="1:21" s="187" customFormat="1" ht="24" customHeight="1" x14ac:dyDescent="0.35">
      <c r="A110" s="195"/>
      <c r="B110" s="79" t="s">
        <v>81</v>
      </c>
      <c r="C110" s="78"/>
      <c r="D110" s="77"/>
      <c r="E110" s="76">
        <v>5</v>
      </c>
      <c r="F110" s="75">
        <v>7</v>
      </c>
      <c r="G110" s="74">
        <v>2</v>
      </c>
      <c r="H110" s="73">
        <f t="shared" si="10"/>
        <v>1</v>
      </c>
      <c r="I110" s="72">
        <f t="shared" si="11"/>
        <v>4</v>
      </c>
      <c r="J110" s="197">
        <v>3</v>
      </c>
      <c r="K110" s="190">
        <v>0</v>
      </c>
      <c r="L110" s="190">
        <v>0</v>
      </c>
      <c r="M110" s="190">
        <v>1</v>
      </c>
      <c r="N110" s="190">
        <v>0</v>
      </c>
      <c r="O110" s="190">
        <v>0</v>
      </c>
      <c r="P110" s="190">
        <v>0</v>
      </c>
      <c r="Q110" s="190">
        <v>0</v>
      </c>
      <c r="R110" s="190">
        <v>0</v>
      </c>
      <c r="S110" s="190">
        <v>0</v>
      </c>
      <c r="T110" s="190"/>
      <c r="U110" s="189"/>
    </row>
    <row r="111" spans="1:21" s="187" customFormat="1" ht="24" customHeight="1" x14ac:dyDescent="0.35">
      <c r="A111" s="195"/>
      <c r="B111" s="79" t="s">
        <v>80</v>
      </c>
      <c r="C111" s="78"/>
      <c r="D111" s="77"/>
      <c r="E111" s="76">
        <v>266</v>
      </c>
      <c r="F111" s="75">
        <v>307</v>
      </c>
      <c r="G111" s="74">
        <v>336</v>
      </c>
      <c r="H111" s="73">
        <f t="shared" si="10"/>
        <v>388</v>
      </c>
      <c r="I111" s="72">
        <f t="shared" si="11"/>
        <v>439</v>
      </c>
      <c r="J111" s="2">
        <v>51</v>
      </c>
      <c r="K111" s="190">
        <v>49</v>
      </c>
      <c r="L111" s="190">
        <v>67</v>
      </c>
      <c r="M111" s="190">
        <v>47</v>
      </c>
      <c r="N111" s="190">
        <v>31</v>
      </c>
      <c r="O111" s="191">
        <v>26</v>
      </c>
      <c r="P111" s="190">
        <v>40</v>
      </c>
      <c r="Q111" s="190">
        <v>51</v>
      </c>
      <c r="R111" s="190">
        <v>39</v>
      </c>
      <c r="S111" s="190">
        <v>38</v>
      </c>
      <c r="T111" s="190"/>
      <c r="U111" s="189"/>
    </row>
    <row r="112" spans="1:21" s="187" customFormat="1" ht="24" customHeight="1" x14ac:dyDescent="0.35">
      <c r="A112" s="195"/>
      <c r="B112" s="79" t="s">
        <v>79</v>
      </c>
      <c r="C112" s="78"/>
      <c r="D112" s="77"/>
      <c r="E112" s="76">
        <v>39</v>
      </c>
      <c r="F112" s="75">
        <v>41</v>
      </c>
      <c r="G112" s="74">
        <v>58</v>
      </c>
      <c r="H112" s="73">
        <f t="shared" si="10"/>
        <v>65</v>
      </c>
      <c r="I112" s="72">
        <f t="shared" si="11"/>
        <v>67</v>
      </c>
      <c r="J112" s="192">
        <v>2</v>
      </c>
      <c r="K112" s="190">
        <v>5</v>
      </c>
      <c r="L112" s="190">
        <v>8</v>
      </c>
      <c r="M112" s="190">
        <v>4</v>
      </c>
      <c r="N112" s="190">
        <v>6</v>
      </c>
      <c r="O112" s="191">
        <v>9</v>
      </c>
      <c r="P112" s="190">
        <v>4</v>
      </c>
      <c r="Q112" s="190">
        <v>8</v>
      </c>
      <c r="R112" s="190">
        <v>7</v>
      </c>
      <c r="S112" s="190">
        <v>14</v>
      </c>
      <c r="T112" s="190"/>
      <c r="U112" s="189"/>
    </row>
    <row r="113" spans="1:21" s="187" customFormat="1" ht="24" customHeight="1" x14ac:dyDescent="0.35">
      <c r="A113" s="195"/>
      <c r="B113" s="79" t="s">
        <v>78</v>
      </c>
      <c r="C113" s="78"/>
      <c r="D113" s="77"/>
      <c r="E113" s="76">
        <v>34</v>
      </c>
      <c r="F113" s="75">
        <v>37</v>
      </c>
      <c r="G113" s="74">
        <v>36</v>
      </c>
      <c r="H113" s="73">
        <f t="shared" si="10"/>
        <v>40</v>
      </c>
      <c r="I113" s="72">
        <f t="shared" si="11"/>
        <v>45</v>
      </c>
      <c r="J113" s="192">
        <v>5</v>
      </c>
      <c r="K113" s="2">
        <v>12</v>
      </c>
      <c r="L113" s="190">
        <v>8</v>
      </c>
      <c r="M113" s="190">
        <v>6</v>
      </c>
      <c r="N113" s="190">
        <v>0</v>
      </c>
      <c r="O113" s="190">
        <v>3</v>
      </c>
      <c r="P113" s="190">
        <v>1</v>
      </c>
      <c r="Q113" s="190">
        <v>2</v>
      </c>
      <c r="R113" s="190">
        <v>3</v>
      </c>
      <c r="S113" s="190">
        <v>5</v>
      </c>
      <c r="T113" s="190"/>
      <c r="U113" s="189"/>
    </row>
    <row r="114" spans="1:21" s="187" customFormat="1" ht="24" customHeight="1" x14ac:dyDescent="0.35">
      <c r="A114" s="195"/>
      <c r="B114" s="54" t="s">
        <v>77</v>
      </c>
      <c r="C114" s="196"/>
      <c r="D114" s="52"/>
      <c r="E114" s="76">
        <v>130</v>
      </c>
      <c r="F114" s="75">
        <v>133</v>
      </c>
      <c r="G114" s="74">
        <v>37</v>
      </c>
      <c r="H114" s="73">
        <f t="shared" si="10"/>
        <v>23</v>
      </c>
      <c r="I114" s="72">
        <f t="shared" si="11"/>
        <v>33</v>
      </c>
      <c r="J114" s="192">
        <v>10</v>
      </c>
      <c r="K114" s="190">
        <v>3</v>
      </c>
      <c r="L114" s="190">
        <v>3</v>
      </c>
      <c r="M114" s="190">
        <v>2</v>
      </c>
      <c r="N114" s="190">
        <v>1</v>
      </c>
      <c r="O114" s="191">
        <v>1</v>
      </c>
      <c r="P114" s="190">
        <v>3</v>
      </c>
      <c r="Q114" s="190">
        <v>1</v>
      </c>
      <c r="R114" s="190">
        <v>2</v>
      </c>
      <c r="S114" s="190">
        <v>7</v>
      </c>
      <c r="T114" s="190"/>
      <c r="U114" s="189"/>
    </row>
    <row r="115" spans="1:21" s="187" customFormat="1" ht="24" customHeight="1" x14ac:dyDescent="0.35">
      <c r="A115" s="195"/>
      <c r="B115" s="194" t="s">
        <v>76</v>
      </c>
      <c r="C115" s="193"/>
      <c r="D115" s="103"/>
      <c r="E115" s="76">
        <v>37</v>
      </c>
      <c r="F115" s="75">
        <v>41</v>
      </c>
      <c r="G115" s="102">
        <v>28</v>
      </c>
      <c r="H115" s="101">
        <f t="shared" si="10"/>
        <v>62</v>
      </c>
      <c r="I115" s="72">
        <f t="shared" si="11"/>
        <v>72</v>
      </c>
      <c r="J115" s="192">
        <v>10</v>
      </c>
      <c r="K115" s="190">
        <v>9</v>
      </c>
      <c r="L115" s="190">
        <v>11</v>
      </c>
      <c r="M115" s="190">
        <v>8</v>
      </c>
      <c r="N115" s="190">
        <v>5</v>
      </c>
      <c r="O115" s="191">
        <v>6</v>
      </c>
      <c r="P115" s="190">
        <v>6</v>
      </c>
      <c r="Q115" s="190">
        <v>15</v>
      </c>
      <c r="R115" s="190">
        <v>1</v>
      </c>
      <c r="S115" s="190">
        <v>1</v>
      </c>
      <c r="T115" s="190"/>
      <c r="U115" s="189"/>
    </row>
    <row r="116" spans="1:21" s="32" customFormat="1" ht="16" customHeight="1" x14ac:dyDescent="0.35">
      <c r="A116" s="33"/>
      <c r="B116" s="380" t="s">
        <v>75</v>
      </c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2"/>
    </row>
    <row r="117" spans="1:21" s="32" customFormat="1" ht="16" customHeight="1" x14ac:dyDescent="0.35">
      <c r="A117" s="33"/>
      <c r="B117" s="402"/>
      <c r="C117" s="403"/>
      <c r="D117" s="403"/>
      <c r="E117" s="403"/>
      <c r="F117" s="403"/>
      <c r="G117" s="403"/>
      <c r="H117" s="403"/>
      <c r="I117" s="403"/>
      <c r="J117" s="403"/>
      <c r="K117" s="403"/>
      <c r="L117" s="403"/>
      <c r="M117" s="403"/>
      <c r="N117" s="403"/>
      <c r="O117" s="403"/>
      <c r="P117" s="403"/>
      <c r="Q117" s="403"/>
      <c r="R117" s="403"/>
      <c r="S117" s="403"/>
      <c r="T117" s="403"/>
      <c r="U117" s="404"/>
    </row>
    <row r="118" spans="1:21" ht="15" customHeight="1" x14ac:dyDescent="0.35">
      <c r="A118" s="31"/>
      <c r="B118" s="188" t="s">
        <v>74</v>
      </c>
      <c r="C118" s="187"/>
      <c r="D118" s="185" t="s">
        <v>71</v>
      </c>
      <c r="E118" s="183">
        <v>120.41666666666667</v>
      </c>
      <c r="F118" s="183">
        <v>102</v>
      </c>
      <c r="G118" s="182">
        <v>83.083333333333329</v>
      </c>
      <c r="H118" s="179">
        <f>AVERAGE(J118:U118)</f>
        <v>60.1</v>
      </c>
      <c r="I118" s="179">
        <f>AVERAGE(J118:V118)</f>
        <v>60.1</v>
      </c>
      <c r="J118" s="172">
        <v>59</v>
      </c>
      <c r="K118" s="178">
        <v>60</v>
      </c>
      <c r="L118" s="176">
        <v>59</v>
      </c>
      <c r="M118" s="176">
        <v>61</v>
      </c>
      <c r="N118" s="176">
        <v>60</v>
      </c>
      <c r="O118" s="186">
        <v>65</v>
      </c>
      <c r="P118" s="176">
        <v>58</v>
      </c>
      <c r="Q118" s="176">
        <v>61</v>
      </c>
      <c r="R118" s="176">
        <v>59</v>
      </c>
      <c r="S118" s="176">
        <v>59</v>
      </c>
      <c r="T118" s="176"/>
      <c r="U118" s="176"/>
    </row>
    <row r="119" spans="1:21" ht="15" customHeight="1" x14ac:dyDescent="0.35">
      <c r="A119" s="31"/>
      <c r="B119" s="188" t="s">
        <v>73</v>
      </c>
      <c r="C119" s="187"/>
      <c r="D119" s="185" t="s">
        <v>71</v>
      </c>
      <c r="E119" s="184">
        <v>33.75</v>
      </c>
      <c r="F119" s="183">
        <v>12</v>
      </c>
      <c r="G119" s="182">
        <v>23.583333333333332</v>
      </c>
      <c r="H119" s="179">
        <f>AVERAGE(J119:U119)</f>
        <v>32</v>
      </c>
      <c r="I119" s="179">
        <f>AVERAGE(J119:V119)</f>
        <v>32</v>
      </c>
      <c r="J119" s="172">
        <v>32</v>
      </c>
      <c r="K119" s="172">
        <v>32</v>
      </c>
      <c r="L119" s="176">
        <v>32</v>
      </c>
      <c r="M119" s="176">
        <v>32</v>
      </c>
      <c r="N119" s="176">
        <v>32</v>
      </c>
      <c r="O119" s="186">
        <v>32</v>
      </c>
      <c r="P119" s="176">
        <v>32</v>
      </c>
      <c r="Q119" s="176">
        <v>32</v>
      </c>
      <c r="R119" s="176">
        <v>32</v>
      </c>
      <c r="S119" s="176">
        <v>32</v>
      </c>
      <c r="T119" s="176"/>
      <c r="U119" s="176"/>
    </row>
    <row r="120" spans="1:21" ht="33" customHeight="1" x14ac:dyDescent="0.4">
      <c r="A120" s="31"/>
      <c r="B120" s="83" t="s">
        <v>72</v>
      </c>
      <c r="D120" s="185" t="s">
        <v>71</v>
      </c>
      <c r="E120" s="184">
        <v>1330.2857142857142</v>
      </c>
      <c r="F120" s="183">
        <v>103.16666666666667</v>
      </c>
      <c r="G120" s="182">
        <f>AVERAGE(J120:U120)</f>
        <v>97.142857142857139</v>
      </c>
      <c r="H120" s="179">
        <f>AVERAGE(J120:U120)</f>
        <v>97.142857142857139</v>
      </c>
      <c r="I120" s="179">
        <f>AVERAGE(J120:V120)</f>
        <v>97.142857142857139</v>
      </c>
      <c r="J120" s="181">
        <v>66</v>
      </c>
      <c r="K120" s="181">
        <v>119</v>
      </c>
      <c r="L120" s="181">
        <v>185</v>
      </c>
      <c r="M120" s="180">
        <v>184</v>
      </c>
      <c r="N120" s="180">
        <v>74</v>
      </c>
      <c r="O120" s="180">
        <v>21</v>
      </c>
      <c r="P120" s="180">
        <v>31</v>
      </c>
      <c r="Q120" s="176" t="s">
        <v>47</v>
      </c>
      <c r="R120" s="176" t="s">
        <v>47</v>
      </c>
      <c r="S120" s="176" t="s">
        <v>47</v>
      </c>
      <c r="T120" s="176"/>
      <c r="U120" s="176"/>
    </row>
    <row r="121" spans="1:21" ht="19.5" hidden="1" customHeight="1" x14ac:dyDescent="0.35">
      <c r="A121" s="31"/>
      <c r="B121" s="79" t="s">
        <v>70</v>
      </c>
      <c r="C121" s="130"/>
      <c r="E121" s="175">
        <v>0</v>
      </c>
      <c r="F121" s="174">
        <v>403</v>
      </c>
      <c r="G121" s="179">
        <f>AVERAGEIF(J121:U121,"&lt;&gt;0")</f>
        <v>74.400000000000006</v>
      </c>
      <c r="H121" s="179">
        <f>AVERAGEIF(K121:V121,"&lt;&gt;0")</f>
        <v>60.5</v>
      </c>
      <c r="I121" s="179">
        <f>AVERAGEIF(L121:W121,"&lt;&gt;0")</f>
        <v>60.5</v>
      </c>
      <c r="J121" s="172">
        <v>130</v>
      </c>
      <c r="K121" s="178" t="s">
        <v>47</v>
      </c>
      <c r="L121" s="176">
        <v>73</v>
      </c>
      <c r="M121" s="176">
        <v>90</v>
      </c>
      <c r="N121" s="176">
        <v>30</v>
      </c>
      <c r="O121" s="177">
        <v>49</v>
      </c>
      <c r="P121" s="176">
        <v>0</v>
      </c>
      <c r="Q121" s="176">
        <v>0</v>
      </c>
      <c r="R121" s="176">
        <v>0</v>
      </c>
      <c r="S121" s="176">
        <v>0</v>
      </c>
      <c r="T121" s="176">
        <v>0</v>
      </c>
      <c r="U121" s="168">
        <v>0</v>
      </c>
    </row>
    <row r="122" spans="1:21" ht="19.5" hidden="1" customHeight="1" x14ac:dyDescent="0.35">
      <c r="A122" s="31"/>
      <c r="B122" s="69" t="s">
        <v>69</v>
      </c>
      <c r="C122" s="130"/>
      <c r="E122" s="175">
        <v>0</v>
      </c>
      <c r="F122" s="174">
        <v>2006</v>
      </c>
      <c r="G122" s="173">
        <f>SUM(J122:U122)</f>
        <v>0</v>
      </c>
      <c r="H122" s="173">
        <f>SUM(K122:V122)</f>
        <v>0</v>
      </c>
      <c r="I122" s="173">
        <f>SUM(L122:W122)</f>
        <v>0</v>
      </c>
      <c r="J122" s="172">
        <v>0</v>
      </c>
      <c r="K122" s="171" t="s">
        <v>47</v>
      </c>
      <c r="L122" s="169" t="s">
        <v>47</v>
      </c>
      <c r="M122" s="169" t="s">
        <v>47</v>
      </c>
      <c r="N122" s="169" t="s">
        <v>47</v>
      </c>
      <c r="O122" s="170" t="s">
        <v>47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168">
        <v>0</v>
      </c>
    </row>
    <row r="123" spans="1:21" s="32" customFormat="1" ht="16" customHeight="1" x14ac:dyDescent="0.35">
      <c r="A123" s="33"/>
      <c r="B123" s="393" t="s">
        <v>68</v>
      </c>
      <c r="C123" s="394"/>
      <c r="D123" s="394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5"/>
    </row>
    <row r="124" spans="1:21" ht="15" customHeight="1" x14ac:dyDescent="0.35">
      <c r="A124" s="31"/>
      <c r="B124" s="30" t="s">
        <v>67</v>
      </c>
      <c r="E124" s="160">
        <v>0</v>
      </c>
      <c r="F124" s="159">
        <v>222633</v>
      </c>
      <c r="G124" s="158">
        <f t="shared" ref="G124:I127" si="12">SUM(J124:U124)</f>
        <v>158157</v>
      </c>
      <c r="H124" s="158">
        <f t="shared" si="12"/>
        <v>141631</v>
      </c>
      <c r="I124" s="373">
        <f t="shared" si="12"/>
        <v>125096</v>
      </c>
      <c r="J124" s="81">
        <v>16526</v>
      </c>
      <c r="K124" s="80">
        <v>16535</v>
      </c>
      <c r="L124" s="80">
        <v>16449</v>
      </c>
      <c r="M124" s="80">
        <v>16374</v>
      </c>
      <c r="N124" s="80">
        <v>15894</v>
      </c>
      <c r="O124" s="80">
        <v>15635</v>
      </c>
      <c r="P124" s="26">
        <v>15394</v>
      </c>
      <c r="Q124" s="80">
        <v>15220</v>
      </c>
      <c r="R124" s="80">
        <v>15121</v>
      </c>
      <c r="S124" s="80">
        <v>15009</v>
      </c>
      <c r="T124" s="80"/>
      <c r="U124" s="167"/>
    </row>
    <row r="125" spans="1:21" ht="11.15" customHeight="1" x14ac:dyDescent="0.35">
      <c r="A125" s="31"/>
      <c r="B125" s="83" t="s">
        <v>66</v>
      </c>
      <c r="E125" s="160">
        <v>0</v>
      </c>
      <c r="F125" s="159">
        <v>412422</v>
      </c>
      <c r="G125" s="158">
        <f t="shared" si="12"/>
        <v>310744</v>
      </c>
      <c r="H125" s="158">
        <f t="shared" si="12"/>
        <v>277830</v>
      </c>
      <c r="I125" s="373">
        <f t="shared" si="12"/>
        <v>244855</v>
      </c>
      <c r="J125" s="166">
        <v>32914</v>
      </c>
      <c r="K125" s="165">
        <v>32975</v>
      </c>
      <c r="L125" s="165">
        <v>32766</v>
      </c>
      <c r="M125" s="165">
        <v>32535</v>
      </c>
      <c r="N125" s="165">
        <v>28765</v>
      </c>
      <c r="O125" s="165">
        <v>30851</v>
      </c>
      <c r="P125" s="80">
        <v>30431</v>
      </c>
      <c r="Q125" s="165">
        <v>30085</v>
      </c>
      <c r="R125" s="165">
        <v>29836</v>
      </c>
      <c r="S125" s="26">
        <v>29586</v>
      </c>
      <c r="T125" s="165"/>
      <c r="U125" s="164"/>
    </row>
    <row r="126" spans="1:21" ht="18" hidden="1" customHeight="1" x14ac:dyDescent="0.35">
      <c r="A126" s="31"/>
      <c r="B126" s="113" t="s">
        <v>65</v>
      </c>
      <c r="E126" s="160">
        <v>0</v>
      </c>
      <c r="F126" s="159">
        <v>0</v>
      </c>
      <c r="G126" s="158">
        <f t="shared" si="12"/>
        <v>0</v>
      </c>
      <c r="H126" s="158">
        <f t="shared" si="12"/>
        <v>0</v>
      </c>
      <c r="I126" s="158">
        <f t="shared" si="12"/>
        <v>0</v>
      </c>
      <c r="J126" s="163"/>
      <c r="K126" s="162"/>
      <c r="L126" s="162"/>
      <c r="M126" s="162"/>
      <c r="N126" s="162"/>
      <c r="O126" s="156"/>
      <c r="P126" s="80"/>
      <c r="Q126" s="162"/>
      <c r="R126" s="162"/>
      <c r="S126" s="162"/>
      <c r="T126" s="162"/>
      <c r="U126" s="161"/>
    </row>
    <row r="127" spans="1:21" ht="15" customHeight="1" x14ac:dyDescent="0.35">
      <c r="A127" s="31"/>
      <c r="B127" s="113" t="s">
        <v>64</v>
      </c>
      <c r="E127" s="160">
        <v>0</v>
      </c>
      <c r="F127" s="159">
        <v>56104956.780000001</v>
      </c>
      <c r="G127" s="158">
        <f t="shared" si="12"/>
        <v>57704840.469999999</v>
      </c>
      <c r="H127" s="158">
        <f t="shared" si="12"/>
        <v>51711616.469999999</v>
      </c>
      <c r="I127" s="373">
        <f t="shared" si="12"/>
        <v>45679823.469999999</v>
      </c>
      <c r="J127" s="157">
        <v>5993224</v>
      </c>
      <c r="K127" s="155">
        <v>6031793</v>
      </c>
      <c r="L127" s="155">
        <v>5967945</v>
      </c>
      <c r="M127" s="155">
        <v>6041650</v>
      </c>
      <c r="N127" s="155">
        <v>5912896</v>
      </c>
      <c r="O127" s="156">
        <v>5747006.4699999997</v>
      </c>
      <c r="P127" s="80">
        <v>5598609</v>
      </c>
      <c r="Q127" s="155">
        <v>5536571</v>
      </c>
      <c r="R127" s="155">
        <v>5470705</v>
      </c>
      <c r="S127" s="155">
        <v>5404441</v>
      </c>
      <c r="T127" s="155"/>
      <c r="U127" s="121"/>
    </row>
    <row r="128" spans="1:21" s="32" customFormat="1" ht="16" customHeight="1" x14ac:dyDescent="0.35">
      <c r="A128" s="33"/>
      <c r="B128" s="393" t="s">
        <v>63</v>
      </c>
      <c r="C128" s="394"/>
      <c r="D128" s="394"/>
      <c r="E128" s="394"/>
      <c r="F128" s="394"/>
      <c r="G128" s="394"/>
      <c r="H128" s="394"/>
      <c r="I128" s="394"/>
      <c r="J128" s="394"/>
      <c r="K128" s="394"/>
      <c r="L128" s="394"/>
      <c r="M128" s="394"/>
      <c r="N128" s="394"/>
      <c r="O128" s="394"/>
      <c r="P128" s="394"/>
      <c r="Q128" s="394"/>
      <c r="R128" s="394"/>
      <c r="S128" s="394"/>
      <c r="T128" s="394"/>
      <c r="U128" s="395"/>
    </row>
    <row r="129" spans="1:21" ht="19.5" customHeight="1" x14ac:dyDescent="0.4">
      <c r="A129" s="31"/>
      <c r="B129" s="30" t="s">
        <v>62</v>
      </c>
      <c r="E129" s="120">
        <v>0</v>
      </c>
      <c r="F129" s="119">
        <v>559666</v>
      </c>
      <c r="G129" s="114">
        <f t="shared" ref="G129:I133" si="13">SUM(J129:U129)</f>
        <v>745628</v>
      </c>
      <c r="H129" s="114">
        <f t="shared" si="13"/>
        <v>669146</v>
      </c>
      <c r="I129" s="374">
        <f t="shared" si="13"/>
        <v>593024</v>
      </c>
      <c r="J129" s="154">
        <v>76482</v>
      </c>
      <c r="K129" s="153">
        <v>76122</v>
      </c>
      <c r="L129" s="152">
        <v>75765</v>
      </c>
      <c r="M129" s="152">
        <v>75473</v>
      </c>
      <c r="N129" s="151">
        <v>74972</v>
      </c>
      <c r="O129" s="80">
        <v>74810</v>
      </c>
      <c r="P129" s="80">
        <v>74111</v>
      </c>
      <c r="Q129" s="80">
        <v>73426</v>
      </c>
      <c r="R129" s="80">
        <v>72606</v>
      </c>
      <c r="S129" s="70">
        <v>71861</v>
      </c>
      <c r="T129" s="151"/>
      <c r="U129" s="150"/>
    </row>
    <row r="130" spans="1:21" ht="12.65" hidden="1" customHeight="1" x14ac:dyDescent="0.35">
      <c r="A130" s="31"/>
      <c r="B130" s="83" t="s">
        <v>61</v>
      </c>
      <c r="E130" s="120">
        <v>0</v>
      </c>
      <c r="F130" s="119">
        <v>12670</v>
      </c>
      <c r="G130" s="114">
        <f t="shared" si="13"/>
        <v>0</v>
      </c>
      <c r="H130" s="114">
        <f t="shared" si="13"/>
        <v>0</v>
      </c>
      <c r="I130" s="114">
        <f t="shared" si="13"/>
        <v>0</v>
      </c>
      <c r="J130" s="149"/>
      <c r="K130" s="147"/>
      <c r="L130" s="147"/>
      <c r="M130" s="147"/>
      <c r="N130" s="147"/>
      <c r="O130" s="147"/>
      <c r="P130" s="55"/>
      <c r="Q130" s="147"/>
      <c r="R130" s="147"/>
      <c r="S130" s="147"/>
      <c r="T130" s="147"/>
      <c r="U130" s="126"/>
    </row>
    <row r="131" spans="1:21" ht="15" customHeight="1" x14ac:dyDescent="0.35">
      <c r="A131" s="31"/>
      <c r="B131" s="113" t="s">
        <v>60</v>
      </c>
      <c r="E131" s="120">
        <v>0</v>
      </c>
      <c r="F131" s="119">
        <v>7734</v>
      </c>
      <c r="G131" s="114">
        <f t="shared" si="13"/>
        <v>6755</v>
      </c>
      <c r="H131" s="114">
        <f t="shared" si="13"/>
        <v>6110</v>
      </c>
      <c r="I131" s="374">
        <f t="shared" si="13"/>
        <v>5467</v>
      </c>
      <c r="J131" s="149">
        <v>645</v>
      </c>
      <c r="K131" s="147">
        <v>643</v>
      </c>
      <c r="L131" s="148">
        <v>683</v>
      </c>
      <c r="M131" s="147">
        <v>679</v>
      </c>
      <c r="N131" s="147">
        <v>682</v>
      </c>
      <c r="O131" s="147">
        <v>690</v>
      </c>
      <c r="P131" s="55">
        <v>683</v>
      </c>
      <c r="Q131" s="147">
        <v>682</v>
      </c>
      <c r="R131" s="2">
        <v>679</v>
      </c>
      <c r="S131" s="147">
        <v>689</v>
      </c>
      <c r="T131" s="147"/>
      <c r="U131" s="146"/>
    </row>
    <row r="132" spans="1:21" x14ac:dyDescent="0.35">
      <c r="A132" s="31"/>
      <c r="B132" s="145" t="s">
        <v>59</v>
      </c>
      <c r="C132" s="11"/>
      <c r="D132" s="117"/>
      <c r="E132" s="120">
        <v>0</v>
      </c>
      <c r="F132" s="119">
        <v>1.8613464253625978</v>
      </c>
      <c r="G132" s="114">
        <f t="shared" si="13"/>
        <v>2.3053206429416848</v>
      </c>
      <c r="H132" s="114">
        <f t="shared" si="13"/>
        <v>2.0688261592145363</v>
      </c>
      <c r="I132" s="374">
        <f t="shared" si="13"/>
        <v>1.8334416759166703</v>
      </c>
      <c r="J132" s="143">
        <f>SUM(J129+J131)/V170</f>
        <v>0.2364944837271484</v>
      </c>
      <c r="K132" s="143">
        <f>SUM(K129+K131)/V170</f>
        <v>0.23538448329786646</v>
      </c>
      <c r="L132" s="143">
        <f>SUM(L129+L131)/V170</f>
        <v>0.23441246634736268</v>
      </c>
      <c r="M132" s="144">
        <f>SUM(M129+M131)/V170</f>
        <v>0.23350484168695534</v>
      </c>
      <c r="N132" s="144">
        <f>SUM(N129+N131)/V170</f>
        <v>0.23197782452181059</v>
      </c>
      <c r="O132" s="144">
        <f>SUM(O129+O131)/V170</f>
        <v>0.23150561439443651</v>
      </c>
      <c r="P132" s="144">
        <f>SUM(P129+P131)/V170</f>
        <v>0.2293408069273839</v>
      </c>
      <c r="Q132" s="143">
        <f>SUM(Q129+Q131)/V170</f>
        <v>0.22723732545089934</v>
      </c>
      <c r="R132" s="142">
        <f>SUM(R129+R131)/V170</f>
        <v>0.22471376093902357</v>
      </c>
      <c r="S132" s="141">
        <f>SUM(S129+131)/V170</f>
        <v>0.22074903564879833</v>
      </c>
      <c r="T132" s="141"/>
      <c r="U132" s="141"/>
    </row>
    <row r="133" spans="1:21" ht="27" customHeight="1" x14ac:dyDescent="0.35">
      <c r="A133" s="31"/>
      <c r="B133" s="136" t="s">
        <v>58</v>
      </c>
      <c r="C133" s="11"/>
      <c r="D133" s="117"/>
      <c r="E133" s="120">
        <v>0</v>
      </c>
      <c r="F133" s="140">
        <v>3850262</v>
      </c>
      <c r="G133" s="114">
        <f t="shared" si="13"/>
        <v>3180105</v>
      </c>
      <c r="H133" s="114">
        <f t="shared" si="13"/>
        <v>2877461</v>
      </c>
      <c r="I133" s="374">
        <f t="shared" si="13"/>
        <v>2575047</v>
      </c>
      <c r="J133" s="125">
        <v>302644</v>
      </c>
      <c r="K133" s="138">
        <v>302414</v>
      </c>
      <c r="L133" s="138">
        <v>310831</v>
      </c>
      <c r="M133" s="138">
        <v>322885</v>
      </c>
      <c r="N133" s="138">
        <v>324086</v>
      </c>
      <c r="O133" s="138">
        <v>321047</v>
      </c>
      <c r="P133" s="139">
        <v>310660</v>
      </c>
      <c r="Q133" s="138">
        <v>332261</v>
      </c>
      <c r="R133" s="138">
        <v>327519</v>
      </c>
      <c r="S133" s="138">
        <v>325758</v>
      </c>
      <c r="T133" s="138"/>
      <c r="U133" s="137"/>
    </row>
    <row r="134" spans="1:21" ht="0.75" customHeight="1" x14ac:dyDescent="0.35">
      <c r="A134" s="31"/>
      <c r="B134" s="136" t="s">
        <v>57</v>
      </c>
      <c r="C134" s="11"/>
      <c r="D134" s="117"/>
      <c r="E134" s="135"/>
      <c r="F134" s="134"/>
      <c r="G134" s="133"/>
      <c r="H134" s="133"/>
      <c r="I134" s="133"/>
      <c r="J134" s="132" t="s">
        <v>47</v>
      </c>
      <c r="K134" s="132" t="s">
        <v>47</v>
      </c>
      <c r="L134" s="132" t="s">
        <v>47</v>
      </c>
      <c r="M134" s="132" t="s">
        <v>47</v>
      </c>
      <c r="N134" s="132" t="s">
        <v>47</v>
      </c>
      <c r="O134" s="132" t="s">
        <v>47</v>
      </c>
      <c r="P134" s="132" t="s">
        <v>47</v>
      </c>
      <c r="Q134" s="132" t="s">
        <v>47</v>
      </c>
      <c r="R134" s="132" t="s">
        <v>47</v>
      </c>
      <c r="S134" s="132" t="s">
        <v>47</v>
      </c>
      <c r="T134" s="131"/>
      <c r="U134" s="131"/>
    </row>
    <row r="135" spans="1:21" s="32" customFormat="1" ht="15.75" customHeight="1" x14ac:dyDescent="0.35">
      <c r="A135" s="33"/>
      <c r="B135" s="396" t="s">
        <v>17</v>
      </c>
      <c r="C135" s="397"/>
      <c r="D135" s="397"/>
      <c r="E135" s="397"/>
      <c r="F135" s="397"/>
      <c r="G135" s="397"/>
      <c r="H135" s="397"/>
      <c r="I135" s="397"/>
      <c r="J135" s="397"/>
      <c r="K135" s="397"/>
      <c r="L135" s="397"/>
      <c r="M135" s="397"/>
      <c r="N135" s="397"/>
      <c r="O135" s="397"/>
      <c r="P135" s="397"/>
      <c r="Q135" s="397"/>
      <c r="R135" s="397"/>
      <c r="S135" s="397"/>
      <c r="T135" s="397"/>
      <c r="U135" s="398"/>
    </row>
    <row r="136" spans="1:21" s="32" customFormat="1" ht="16" customHeight="1" x14ac:dyDescent="0.35">
      <c r="A136" s="33"/>
      <c r="B136" s="399"/>
      <c r="C136" s="400"/>
      <c r="D136" s="400"/>
      <c r="E136" s="400"/>
      <c r="F136" s="400"/>
      <c r="G136" s="400"/>
      <c r="H136" s="400"/>
      <c r="I136" s="400"/>
      <c r="J136" s="400"/>
      <c r="K136" s="400"/>
      <c r="L136" s="400"/>
      <c r="M136" s="400"/>
      <c r="N136" s="400"/>
      <c r="O136" s="400"/>
      <c r="P136" s="400"/>
      <c r="Q136" s="400"/>
      <c r="R136" s="400"/>
      <c r="S136" s="400"/>
      <c r="T136" s="400"/>
      <c r="U136" s="401"/>
    </row>
    <row r="137" spans="1:21" ht="15" customHeight="1" x14ac:dyDescent="0.35">
      <c r="A137" s="31"/>
      <c r="B137" s="30" t="s">
        <v>56</v>
      </c>
      <c r="E137" s="120">
        <v>0</v>
      </c>
      <c r="F137" s="119">
        <v>4108</v>
      </c>
      <c r="G137" s="114">
        <f t="shared" ref="G137:I140" si="14">SUM(J137:U137)</f>
        <v>1339</v>
      </c>
      <c r="H137" s="114">
        <f t="shared" si="14"/>
        <v>1197</v>
      </c>
      <c r="I137" s="374">
        <f t="shared" si="14"/>
        <v>1051</v>
      </c>
      <c r="J137" s="56">
        <v>142</v>
      </c>
      <c r="K137" s="84">
        <v>146</v>
      </c>
      <c r="L137" s="84">
        <v>143</v>
      </c>
      <c r="M137" s="84">
        <v>143</v>
      </c>
      <c r="N137" s="84">
        <v>132</v>
      </c>
      <c r="O137" s="84">
        <v>127</v>
      </c>
      <c r="P137" s="84">
        <v>125</v>
      </c>
      <c r="Q137" s="84">
        <v>128</v>
      </c>
      <c r="R137" s="84">
        <v>128</v>
      </c>
      <c r="S137" s="84">
        <v>125</v>
      </c>
      <c r="T137" s="84"/>
      <c r="U137" s="84"/>
    </row>
    <row r="138" spans="1:21" ht="15" customHeight="1" x14ac:dyDescent="0.35">
      <c r="A138" s="31"/>
      <c r="B138" s="79" t="s">
        <v>55</v>
      </c>
      <c r="C138" s="130"/>
      <c r="E138" s="120">
        <v>0</v>
      </c>
      <c r="F138" s="119">
        <v>3156</v>
      </c>
      <c r="G138" s="114">
        <f t="shared" si="14"/>
        <v>930</v>
      </c>
      <c r="H138" s="114">
        <f t="shared" si="14"/>
        <v>836</v>
      </c>
      <c r="I138" s="374">
        <f t="shared" si="14"/>
        <v>742</v>
      </c>
      <c r="J138" s="129">
        <v>94</v>
      </c>
      <c r="K138" s="127">
        <v>94</v>
      </c>
      <c r="L138" s="127">
        <v>95</v>
      </c>
      <c r="M138" s="84">
        <v>96</v>
      </c>
      <c r="N138" s="84">
        <v>94</v>
      </c>
      <c r="O138" s="84">
        <v>94</v>
      </c>
      <c r="P138" s="55">
        <v>94</v>
      </c>
      <c r="Q138" s="128">
        <v>93</v>
      </c>
      <c r="R138" s="2">
        <v>89</v>
      </c>
      <c r="S138" s="2">
        <v>87</v>
      </c>
      <c r="U138" s="126"/>
    </row>
    <row r="139" spans="1:21" ht="15" customHeight="1" x14ac:dyDescent="0.35">
      <c r="A139" s="31"/>
      <c r="B139" s="79" t="s">
        <v>54</v>
      </c>
      <c r="C139" s="130"/>
      <c r="E139" s="120">
        <v>0</v>
      </c>
      <c r="F139" s="119">
        <v>952</v>
      </c>
      <c r="G139" s="114">
        <f t="shared" si="14"/>
        <v>409</v>
      </c>
      <c r="H139" s="114">
        <f t="shared" si="14"/>
        <v>361</v>
      </c>
      <c r="I139" s="374">
        <f t="shared" si="14"/>
        <v>309</v>
      </c>
      <c r="J139" s="129">
        <v>48</v>
      </c>
      <c r="K139" s="127">
        <v>52</v>
      </c>
      <c r="L139" s="2">
        <v>48</v>
      </c>
      <c r="M139" s="2">
        <v>47</v>
      </c>
      <c r="N139" s="84">
        <v>38</v>
      </c>
      <c r="O139" s="84">
        <v>33</v>
      </c>
      <c r="P139" s="55">
        <v>31</v>
      </c>
      <c r="Q139" s="128">
        <v>35</v>
      </c>
      <c r="R139" s="127">
        <v>39</v>
      </c>
      <c r="S139" s="127">
        <v>38</v>
      </c>
      <c r="T139" s="127"/>
      <c r="U139" s="126"/>
    </row>
    <row r="140" spans="1:21" ht="15" customHeight="1" x14ac:dyDescent="0.35">
      <c r="A140" s="31"/>
      <c r="B140" s="113" t="s">
        <v>53</v>
      </c>
      <c r="E140" s="120">
        <v>0</v>
      </c>
      <c r="F140" s="119">
        <v>883408</v>
      </c>
      <c r="G140" s="114">
        <f t="shared" si="14"/>
        <v>291480</v>
      </c>
      <c r="H140" s="114">
        <f t="shared" si="14"/>
        <v>258703</v>
      </c>
      <c r="I140" s="374">
        <f t="shared" si="14"/>
        <v>225817</v>
      </c>
      <c r="J140" s="125">
        <v>32777</v>
      </c>
      <c r="K140" s="122">
        <v>32886</v>
      </c>
      <c r="L140" s="124">
        <v>31876</v>
      </c>
      <c r="M140" s="86">
        <v>31532</v>
      </c>
      <c r="N140" s="86">
        <v>30328</v>
      </c>
      <c r="O140" s="86">
        <v>27999</v>
      </c>
      <c r="P140" s="86">
        <v>26167</v>
      </c>
      <c r="Q140" s="123">
        <v>28021</v>
      </c>
      <c r="R140" s="122">
        <v>24843</v>
      </c>
      <c r="S140" s="122">
        <v>25051</v>
      </c>
      <c r="T140" s="122"/>
      <c r="U140" s="121"/>
    </row>
    <row r="141" spans="1:21" s="32" customFormat="1" ht="13" customHeight="1" x14ac:dyDescent="0.35">
      <c r="A141" s="33"/>
      <c r="B141" s="378" t="s">
        <v>52</v>
      </c>
      <c r="C141" s="330"/>
      <c r="D141" s="330"/>
      <c r="E141" s="330"/>
      <c r="F141" s="330"/>
      <c r="G141" s="330"/>
      <c r="H141" s="330"/>
      <c r="I141" s="330"/>
      <c r="J141" s="330"/>
      <c r="K141" s="330"/>
      <c r="L141" s="330"/>
      <c r="M141" s="330"/>
      <c r="N141" s="330"/>
      <c r="O141" s="330"/>
      <c r="P141" s="330"/>
      <c r="Q141" s="330"/>
      <c r="R141" s="330"/>
      <c r="S141" s="330"/>
      <c r="T141" s="330"/>
      <c r="U141" s="379"/>
    </row>
    <row r="142" spans="1:21" ht="3" hidden="1" customHeight="1" x14ac:dyDescent="0.35">
      <c r="A142" s="31"/>
      <c r="B142" s="30" t="s">
        <v>51</v>
      </c>
      <c r="E142" s="120">
        <v>0</v>
      </c>
      <c r="F142" s="119">
        <v>934</v>
      </c>
      <c r="G142" s="114">
        <f t="shared" ref="G142:I144" si="15">SUM(J142:U142)</f>
        <v>0</v>
      </c>
      <c r="H142" s="114">
        <f t="shared" si="15"/>
        <v>0</v>
      </c>
      <c r="I142" s="114">
        <f t="shared" si="15"/>
        <v>0</v>
      </c>
      <c r="J142" s="106" t="s">
        <v>47</v>
      </c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</row>
    <row r="143" spans="1:21" ht="15" hidden="1" customHeight="1" x14ac:dyDescent="0.35">
      <c r="A143" s="31"/>
      <c r="B143" s="118" t="s">
        <v>50</v>
      </c>
      <c r="C143" s="11"/>
      <c r="D143" s="117"/>
      <c r="E143" s="116">
        <v>0</v>
      </c>
      <c r="F143" s="115">
        <v>0</v>
      </c>
      <c r="G143" s="114">
        <f t="shared" si="15"/>
        <v>0</v>
      </c>
      <c r="H143" s="114">
        <f t="shared" si="15"/>
        <v>0</v>
      </c>
      <c r="I143" s="114">
        <f t="shared" si="15"/>
        <v>0</v>
      </c>
      <c r="J143" s="106" t="s">
        <v>47</v>
      </c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</row>
    <row r="144" spans="1:21" ht="15" hidden="1" customHeight="1" x14ac:dyDescent="0.35">
      <c r="A144" s="31"/>
      <c r="B144" s="113" t="s">
        <v>49</v>
      </c>
      <c r="E144" s="112">
        <v>0</v>
      </c>
      <c r="F144" s="111">
        <v>0</v>
      </c>
      <c r="G144" s="110">
        <f t="shared" si="15"/>
        <v>0</v>
      </c>
      <c r="H144" s="110">
        <f t="shared" si="15"/>
        <v>0</v>
      </c>
      <c r="I144" s="110">
        <f t="shared" si="15"/>
        <v>0</v>
      </c>
      <c r="J144" s="106" t="s">
        <v>47</v>
      </c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</row>
    <row r="145" spans="1:21" ht="15" hidden="1" customHeight="1" x14ac:dyDescent="0.35">
      <c r="A145" s="31"/>
      <c r="B145" s="83" t="s">
        <v>48</v>
      </c>
      <c r="C145" s="53"/>
      <c r="D145" s="59"/>
      <c r="E145" s="109" t="s">
        <v>47</v>
      </c>
      <c r="F145" s="1" t="s">
        <v>47</v>
      </c>
      <c r="G145" s="108"/>
      <c r="H145" s="107"/>
      <c r="I145" s="107"/>
      <c r="J145" s="106" t="s">
        <v>47</v>
      </c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</row>
    <row r="146" spans="1:21" ht="15" customHeight="1" x14ac:dyDescent="0.35">
      <c r="A146" s="31"/>
      <c r="B146" s="105" t="s">
        <v>46</v>
      </c>
      <c r="C146" s="104"/>
      <c r="D146" s="103"/>
      <c r="E146" s="81">
        <v>34</v>
      </c>
      <c r="F146" s="1">
        <v>34</v>
      </c>
      <c r="G146" s="102">
        <v>9</v>
      </c>
      <c r="H146" s="101">
        <f>SUM(K146:V146)</f>
        <v>14</v>
      </c>
      <c r="I146" s="101">
        <f>SUM(J146:W146)</f>
        <v>16</v>
      </c>
      <c r="J146" s="100">
        <v>2</v>
      </c>
      <c r="K146" s="98">
        <v>3</v>
      </c>
      <c r="L146" s="98">
        <v>1</v>
      </c>
      <c r="M146" s="98">
        <v>2</v>
      </c>
      <c r="N146" s="98">
        <v>1</v>
      </c>
      <c r="O146" s="99">
        <v>1</v>
      </c>
      <c r="P146" s="98">
        <v>1</v>
      </c>
      <c r="Q146" s="2">
        <v>2</v>
      </c>
      <c r="R146" s="98">
        <v>2</v>
      </c>
      <c r="S146" s="98">
        <v>1</v>
      </c>
      <c r="T146" s="98"/>
      <c r="U146" s="97"/>
    </row>
    <row r="147" spans="1:21" s="32" customFormat="1" ht="16" customHeight="1" x14ac:dyDescent="0.35">
      <c r="A147" s="33"/>
      <c r="B147" s="380" t="s">
        <v>45</v>
      </c>
      <c r="C147" s="418"/>
      <c r="D147" s="418"/>
      <c r="E147" s="418"/>
      <c r="F147" s="418"/>
      <c r="G147" s="381"/>
      <c r="H147" s="381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2"/>
    </row>
    <row r="148" spans="1:21" s="32" customFormat="1" ht="16" customHeight="1" x14ac:dyDescent="0.35">
      <c r="A148" s="33"/>
      <c r="B148" s="419" t="s">
        <v>44</v>
      </c>
      <c r="C148" s="420"/>
      <c r="D148" s="420"/>
      <c r="E148" s="420"/>
      <c r="F148" s="420"/>
      <c r="G148" s="420"/>
      <c r="H148" s="420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0"/>
      <c r="T148" s="420"/>
      <c r="U148" s="421"/>
    </row>
    <row r="149" spans="1:21" ht="15" customHeight="1" thickBot="1" x14ac:dyDescent="0.4">
      <c r="A149" s="31"/>
      <c r="B149" s="30" t="s">
        <v>43</v>
      </c>
      <c r="C149" s="53"/>
      <c r="D149" s="59"/>
      <c r="E149" s="90">
        <v>183973.25</v>
      </c>
      <c r="F149" s="90">
        <v>181770.77</v>
      </c>
      <c r="G149" s="44">
        <v>1791047.51</v>
      </c>
      <c r="H149" s="43">
        <f>SUM(H150:H156)</f>
        <v>863507.09</v>
      </c>
      <c r="I149" s="43">
        <f t="shared" ref="I149:I156" si="16">SUM(J149:U149)</f>
        <v>863507.09</v>
      </c>
      <c r="J149" s="3">
        <v>125123</v>
      </c>
      <c r="K149" s="86">
        <v>143248</v>
      </c>
      <c r="L149" s="86">
        <v>119756</v>
      </c>
      <c r="M149" s="86">
        <v>70674</v>
      </c>
      <c r="N149" s="93">
        <v>43299.49</v>
      </c>
      <c r="O149" s="86">
        <f>SUM(O150:O156)</f>
        <v>79737</v>
      </c>
      <c r="P149" s="86">
        <f>SUM(P150:P156)</f>
        <v>71731</v>
      </c>
      <c r="Q149" s="86">
        <f>SUM(Q150:Q156)</f>
        <v>62225</v>
      </c>
      <c r="R149" s="86">
        <f>SUM(R150:R156)</f>
        <v>63349.9</v>
      </c>
      <c r="S149" s="86">
        <f>SUM(S150:S156)</f>
        <v>84363.7</v>
      </c>
      <c r="T149" s="86"/>
      <c r="U149" s="86"/>
    </row>
    <row r="150" spans="1:21" ht="15" customHeight="1" x14ac:dyDescent="0.35">
      <c r="A150" s="31"/>
      <c r="B150" s="96" t="s">
        <v>42</v>
      </c>
      <c r="C150" s="95"/>
      <c r="D150" s="59"/>
      <c r="E150" s="90">
        <v>1071</v>
      </c>
      <c r="F150" s="90">
        <v>677</v>
      </c>
      <c r="G150" s="44">
        <v>5697.5300000000007</v>
      </c>
      <c r="H150" s="43">
        <f t="shared" ref="H150:H156" si="17">SUM(J150:V150)</f>
        <v>387</v>
      </c>
      <c r="I150" s="43">
        <f t="shared" si="16"/>
        <v>387</v>
      </c>
      <c r="J150" s="88">
        <v>0</v>
      </c>
      <c r="K150" s="88">
        <v>0</v>
      </c>
      <c r="L150" s="88">
        <v>0</v>
      </c>
      <c r="M150" s="86">
        <v>0</v>
      </c>
      <c r="N150" s="86">
        <v>0</v>
      </c>
      <c r="O150" s="87">
        <v>0</v>
      </c>
      <c r="P150" s="86">
        <v>0</v>
      </c>
      <c r="Q150" s="86">
        <v>0</v>
      </c>
      <c r="R150" s="86">
        <v>0</v>
      </c>
      <c r="S150" s="86">
        <v>387</v>
      </c>
      <c r="T150" s="86"/>
      <c r="U150" s="86"/>
    </row>
    <row r="151" spans="1:21" ht="15" customHeight="1" thickBot="1" x14ac:dyDescent="0.4">
      <c r="A151" s="31"/>
      <c r="B151" s="96" t="s">
        <v>41</v>
      </c>
      <c r="C151" s="95"/>
      <c r="D151" s="59"/>
      <c r="E151" s="90"/>
      <c r="F151" s="90"/>
      <c r="G151" s="44"/>
      <c r="H151" s="43">
        <f t="shared" si="17"/>
        <v>236</v>
      </c>
      <c r="I151" s="43">
        <f t="shared" si="16"/>
        <v>236</v>
      </c>
      <c r="J151" s="88">
        <v>0</v>
      </c>
      <c r="K151" s="88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236</v>
      </c>
      <c r="Q151" s="3">
        <v>0</v>
      </c>
      <c r="R151" s="86">
        <v>0</v>
      </c>
      <c r="S151" s="86">
        <v>0</v>
      </c>
      <c r="T151" s="86"/>
      <c r="U151" s="86"/>
    </row>
    <row r="152" spans="1:21" ht="15" customHeight="1" thickBot="1" x14ac:dyDescent="0.3">
      <c r="A152" s="31"/>
      <c r="B152" s="79" t="s">
        <v>40</v>
      </c>
      <c r="C152" s="78"/>
      <c r="D152" s="77"/>
      <c r="E152" s="90">
        <v>125574.99</v>
      </c>
      <c r="F152" s="90">
        <v>147496.13</v>
      </c>
      <c r="G152" s="91">
        <v>1757729.88</v>
      </c>
      <c r="H152" s="43">
        <f t="shared" si="17"/>
        <v>860003.09</v>
      </c>
      <c r="I152" s="43">
        <f t="shared" si="16"/>
        <v>860003.09</v>
      </c>
      <c r="J152" s="88">
        <v>125123</v>
      </c>
      <c r="K152" s="87">
        <v>143148</v>
      </c>
      <c r="L152" s="94">
        <v>119656</v>
      </c>
      <c r="M152" s="86">
        <v>70569</v>
      </c>
      <c r="N152" s="93">
        <v>43299.49</v>
      </c>
      <c r="O152" s="86">
        <v>77461</v>
      </c>
      <c r="P152" s="86">
        <v>71495</v>
      </c>
      <c r="Q152" s="86">
        <v>62125</v>
      </c>
      <c r="R152" s="92">
        <v>63249.9</v>
      </c>
      <c r="S152" s="86">
        <v>83876.7</v>
      </c>
      <c r="T152" s="86"/>
      <c r="U152" s="86"/>
    </row>
    <row r="153" spans="1:21" ht="27.65" customHeight="1" x14ac:dyDescent="0.35">
      <c r="A153" s="31"/>
      <c r="B153" s="79" t="s">
        <v>39</v>
      </c>
      <c r="C153" s="78"/>
      <c r="D153" s="77"/>
      <c r="E153" s="90">
        <v>5226.96</v>
      </c>
      <c r="F153" s="90">
        <v>2246.6799999999998</v>
      </c>
      <c r="G153" s="91">
        <v>7189.1</v>
      </c>
      <c r="H153" s="43">
        <f t="shared" si="17"/>
        <v>0</v>
      </c>
      <c r="I153" s="43">
        <f t="shared" si="16"/>
        <v>0</v>
      </c>
      <c r="J153" s="88">
        <v>0</v>
      </c>
      <c r="K153" s="88">
        <v>0</v>
      </c>
      <c r="L153" s="88">
        <v>0</v>
      </c>
      <c r="M153" s="86">
        <v>0</v>
      </c>
      <c r="N153" s="87">
        <v>0</v>
      </c>
      <c r="O153" s="86">
        <v>0</v>
      </c>
      <c r="P153" s="86">
        <v>0</v>
      </c>
      <c r="Q153" s="86">
        <v>0</v>
      </c>
      <c r="R153" s="86">
        <v>0</v>
      </c>
      <c r="S153" s="86">
        <v>0</v>
      </c>
      <c r="T153" s="86"/>
      <c r="U153" s="86"/>
    </row>
    <row r="154" spans="1:21" ht="15" customHeight="1" x14ac:dyDescent="0.35">
      <c r="A154" s="31"/>
      <c r="B154" s="79" t="s">
        <v>38</v>
      </c>
      <c r="C154" s="78"/>
      <c r="D154" s="77"/>
      <c r="E154" s="90">
        <v>43761.8</v>
      </c>
      <c r="F154" s="90">
        <v>28958.059999999998</v>
      </c>
      <c r="G154" s="91">
        <v>19726</v>
      </c>
      <c r="H154" s="43">
        <f t="shared" si="17"/>
        <v>2071</v>
      </c>
      <c r="I154" s="43">
        <f t="shared" si="16"/>
        <v>2071</v>
      </c>
      <c r="J154" s="2">
        <v>0</v>
      </c>
      <c r="K154" s="88">
        <v>0</v>
      </c>
      <c r="L154" s="88">
        <v>0</v>
      </c>
      <c r="M154" s="86">
        <v>0</v>
      </c>
      <c r="N154" s="87">
        <v>0</v>
      </c>
      <c r="O154" s="86">
        <v>2071</v>
      </c>
      <c r="P154" s="86">
        <v>0</v>
      </c>
      <c r="Q154" s="86">
        <v>0</v>
      </c>
      <c r="R154" s="86">
        <v>0</v>
      </c>
      <c r="S154" s="86">
        <v>0</v>
      </c>
      <c r="T154" s="86"/>
      <c r="U154" s="86"/>
    </row>
    <row r="155" spans="1:21" ht="15" customHeight="1" x14ac:dyDescent="0.35">
      <c r="A155" s="31"/>
      <c r="B155" s="79" t="s">
        <v>37</v>
      </c>
      <c r="C155" s="78"/>
      <c r="D155" s="77"/>
      <c r="E155" s="90">
        <v>8338.5</v>
      </c>
      <c r="F155" s="90">
        <v>2362.9</v>
      </c>
      <c r="G155" s="91">
        <v>705</v>
      </c>
      <c r="H155" s="43">
        <f t="shared" si="17"/>
        <v>810</v>
      </c>
      <c r="I155" s="43">
        <f t="shared" si="16"/>
        <v>810</v>
      </c>
      <c r="J155" s="88">
        <v>0</v>
      </c>
      <c r="K155" s="87">
        <v>100</v>
      </c>
      <c r="L155" s="88">
        <v>100</v>
      </c>
      <c r="M155" s="86">
        <v>105</v>
      </c>
      <c r="N155" s="87">
        <v>0</v>
      </c>
      <c r="O155" s="86">
        <v>205</v>
      </c>
      <c r="P155" s="86">
        <v>0</v>
      </c>
      <c r="Q155" s="86">
        <v>100</v>
      </c>
      <c r="R155" s="86">
        <v>100</v>
      </c>
      <c r="S155" s="86">
        <v>100</v>
      </c>
      <c r="T155" s="86"/>
      <c r="U155" s="86"/>
    </row>
    <row r="156" spans="1:21" ht="15" customHeight="1" x14ac:dyDescent="0.35">
      <c r="A156" s="31"/>
      <c r="B156" s="69" t="s">
        <v>36</v>
      </c>
      <c r="C156" s="68"/>
      <c r="D156" s="67"/>
      <c r="E156" s="90">
        <v>0</v>
      </c>
      <c r="F156" s="90">
        <v>30</v>
      </c>
      <c r="G156" s="89">
        <v>0</v>
      </c>
      <c r="H156" s="43">
        <f t="shared" si="17"/>
        <v>0</v>
      </c>
      <c r="I156" s="43">
        <f t="shared" si="16"/>
        <v>0</v>
      </c>
      <c r="J156" s="88">
        <v>0</v>
      </c>
      <c r="K156" s="88">
        <v>0</v>
      </c>
      <c r="L156" s="88">
        <v>0</v>
      </c>
      <c r="M156" s="86">
        <v>0</v>
      </c>
      <c r="N156" s="87">
        <v>0</v>
      </c>
      <c r="O156" s="86">
        <v>0</v>
      </c>
      <c r="P156" s="86">
        <v>0</v>
      </c>
      <c r="Q156" s="86">
        <v>0</v>
      </c>
      <c r="R156" s="86">
        <v>0</v>
      </c>
      <c r="S156" s="86">
        <v>0</v>
      </c>
      <c r="T156" s="86"/>
      <c r="U156" s="86"/>
    </row>
    <row r="157" spans="1:21" s="32" customFormat="1" ht="16" customHeight="1" x14ac:dyDescent="0.35">
      <c r="A157" s="33"/>
      <c r="B157" s="393" t="s">
        <v>35</v>
      </c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5"/>
    </row>
    <row r="158" spans="1:21" ht="15" customHeight="1" x14ac:dyDescent="0.35">
      <c r="A158" s="31"/>
      <c r="B158" s="30" t="s">
        <v>34</v>
      </c>
      <c r="C158" s="53"/>
      <c r="D158" s="59"/>
      <c r="E158" s="76">
        <v>26704</v>
      </c>
      <c r="F158" s="75">
        <v>29850</v>
      </c>
      <c r="G158" s="85">
        <v>62694</v>
      </c>
      <c r="H158" s="72">
        <f>SUM(J158:U158)</f>
        <v>63211</v>
      </c>
      <c r="I158" s="72">
        <f>SUM(J158:U158)</f>
        <v>63211</v>
      </c>
      <c r="J158" s="81">
        <v>6526</v>
      </c>
      <c r="K158" s="81">
        <v>5825</v>
      </c>
      <c r="L158" s="70">
        <v>6352</v>
      </c>
      <c r="M158" s="81">
        <v>6194</v>
      </c>
      <c r="N158" s="70">
        <v>5012</v>
      </c>
      <c r="O158" s="70">
        <v>5996</v>
      </c>
      <c r="P158" s="81">
        <v>6906</v>
      </c>
      <c r="Q158" s="81">
        <v>6780</v>
      </c>
      <c r="R158" s="70">
        <v>7305</v>
      </c>
      <c r="S158" s="70">
        <v>6315</v>
      </c>
      <c r="T158" s="70"/>
      <c r="U158" s="70"/>
    </row>
    <row r="159" spans="1:21" ht="15" hidden="1" customHeight="1" x14ac:dyDescent="0.35">
      <c r="A159" s="31"/>
      <c r="B159" s="79" t="s">
        <v>33</v>
      </c>
      <c r="C159" s="78"/>
      <c r="D159" s="77"/>
      <c r="E159" s="76">
        <v>70</v>
      </c>
      <c r="F159" s="75">
        <v>0</v>
      </c>
      <c r="G159" s="74">
        <v>2030</v>
      </c>
      <c r="H159" s="72">
        <f>SUM(J159:U159)</f>
        <v>0</v>
      </c>
      <c r="I159" s="72">
        <f>SUM(J159:U159)</f>
        <v>0</v>
      </c>
      <c r="J159" s="70"/>
      <c r="K159" s="81"/>
      <c r="M159" s="70"/>
      <c r="N159" s="70"/>
      <c r="O159" s="84"/>
      <c r="P159" s="84"/>
      <c r="Q159" s="84"/>
      <c r="R159" s="70"/>
      <c r="S159" s="70"/>
      <c r="T159" s="70"/>
      <c r="U159" s="70"/>
    </row>
    <row r="160" spans="1:21" ht="15" customHeight="1" x14ac:dyDescent="0.35">
      <c r="A160" s="31"/>
      <c r="B160" s="83" t="s">
        <v>32</v>
      </c>
      <c r="C160" s="82"/>
      <c r="D160" s="77"/>
      <c r="E160" s="76">
        <v>162447</v>
      </c>
      <c r="F160" s="75">
        <v>153019</v>
      </c>
      <c r="G160" s="74">
        <v>186351</v>
      </c>
      <c r="H160" s="73">
        <f>SUM(J160:U160)</f>
        <v>129941</v>
      </c>
      <c r="I160" s="72">
        <f>SUM(J160:U160)</f>
        <v>129941</v>
      </c>
      <c r="J160" s="81">
        <v>12987</v>
      </c>
      <c r="K160" s="71">
        <v>13247</v>
      </c>
      <c r="L160" s="70">
        <v>14081</v>
      </c>
      <c r="M160" s="70">
        <v>12647</v>
      </c>
      <c r="N160" s="70">
        <v>10840</v>
      </c>
      <c r="O160" s="70">
        <v>13339</v>
      </c>
      <c r="P160" s="80">
        <v>14066</v>
      </c>
      <c r="Q160" s="70">
        <v>12613</v>
      </c>
      <c r="R160" s="70">
        <v>13053</v>
      </c>
      <c r="S160" s="70">
        <v>13068</v>
      </c>
      <c r="T160" s="70"/>
      <c r="U160" s="70"/>
    </row>
    <row r="161" spans="1:22" ht="15" customHeight="1" x14ac:dyDescent="0.35">
      <c r="A161" s="31"/>
      <c r="B161" s="79" t="s">
        <v>31</v>
      </c>
      <c r="C161" s="78"/>
      <c r="D161" s="77"/>
      <c r="E161" s="76">
        <v>160169</v>
      </c>
      <c r="F161" s="75">
        <v>151149</v>
      </c>
      <c r="G161" s="74">
        <v>181489</v>
      </c>
      <c r="H161" s="73">
        <f>SUM(J161:U161)</f>
        <v>125221</v>
      </c>
      <c r="I161" s="72">
        <f>SUM(J161:U161)</f>
        <v>125221</v>
      </c>
      <c r="J161" s="2">
        <v>12242</v>
      </c>
      <c r="K161" s="71">
        <v>12682</v>
      </c>
      <c r="L161" s="26">
        <v>13565</v>
      </c>
      <c r="M161" s="70">
        <v>12217</v>
      </c>
      <c r="N161" s="70">
        <v>10511</v>
      </c>
      <c r="O161" s="70">
        <v>12861</v>
      </c>
      <c r="P161" s="70">
        <v>13662</v>
      </c>
      <c r="Q161" s="70">
        <v>12205</v>
      </c>
      <c r="R161" s="70">
        <v>12661</v>
      </c>
      <c r="S161" s="70">
        <v>12615</v>
      </c>
      <c r="T161" s="70"/>
      <c r="U161" s="70"/>
    </row>
    <row r="162" spans="1:22" ht="15" customHeight="1" x14ac:dyDescent="0.35">
      <c r="A162" s="31"/>
      <c r="B162" s="69" t="s">
        <v>30</v>
      </c>
      <c r="C162" s="68"/>
      <c r="D162" s="67"/>
      <c r="E162" s="66">
        <v>0.98455833333333354</v>
      </c>
      <c r="F162" s="65">
        <v>0.98677500000000007</v>
      </c>
      <c r="G162" s="64">
        <v>0.97317115096340301</v>
      </c>
      <c r="H162" s="63">
        <f>AVERAGE(J162:U162)</f>
        <v>0.96377526684079218</v>
      </c>
      <c r="I162" s="62">
        <f>AVERAGE(J162:U162)</f>
        <v>0.96377526684079218</v>
      </c>
      <c r="J162" s="61">
        <v>0.94299999999999995</v>
      </c>
      <c r="K162" s="61">
        <f t="shared" ref="K162:S162" si="18">K161/K160</f>
        <v>0.95734883369819579</v>
      </c>
      <c r="L162" s="61">
        <f t="shared" si="18"/>
        <v>0.96335487536396558</v>
      </c>
      <c r="M162" s="61">
        <f t="shared" si="18"/>
        <v>0.96599984185972954</v>
      </c>
      <c r="N162" s="61">
        <f t="shared" si="18"/>
        <v>0.96964944649446494</v>
      </c>
      <c r="O162" s="61">
        <f t="shared" si="18"/>
        <v>0.96416522977734465</v>
      </c>
      <c r="P162" s="61">
        <f t="shared" si="18"/>
        <v>0.97127825963315795</v>
      </c>
      <c r="Q162" s="61">
        <f t="shared" si="18"/>
        <v>0.96765242210417823</v>
      </c>
      <c r="R162" s="61">
        <f t="shared" si="18"/>
        <v>0.96996858959626142</v>
      </c>
      <c r="S162" s="61">
        <f t="shared" si="18"/>
        <v>0.9653351698806244</v>
      </c>
      <c r="T162" s="61"/>
      <c r="U162" s="61"/>
    </row>
    <row r="163" spans="1:22" s="32" customFormat="1" ht="16" customHeight="1" thickBot="1" x14ac:dyDescent="0.4">
      <c r="A163" s="33"/>
      <c r="B163" s="409" t="s">
        <v>29</v>
      </c>
      <c r="C163" s="410"/>
      <c r="D163" s="410"/>
      <c r="E163" s="410"/>
      <c r="F163" s="410"/>
      <c r="G163" s="410"/>
      <c r="H163" s="410"/>
      <c r="I163" s="410"/>
      <c r="J163" s="410"/>
      <c r="K163" s="410"/>
      <c r="L163" s="410"/>
      <c r="M163" s="410"/>
      <c r="N163" s="410"/>
      <c r="O163" s="410"/>
      <c r="P163" s="410"/>
      <c r="Q163" s="410"/>
      <c r="R163" s="410"/>
      <c r="S163" s="410"/>
      <c r="T163" s="410"/>
      <c r="U163" s="411"/>
    </row>
    <row r="164" spans="1:22" ht="32.25" customHeight="1" thickBot="1" x14ac:dyDescent="0.4">
      <c r="A164" s="31"/>
      <c r="B164" s="60" t="s">
        <v>28</v>
      </c>
      <c r="C164" s="53" t="s">
        <v>26</v>
      </c>
      <c r="D164" s="59"/>
      <c r="E164" s="51">
        <v>5168</v>
      </c>
      <c r="F164" s="50">
        <v>2699</v>
      </c>
      <c r="G164" s="58">
        <v>2810</v>
      </c>
      <c r="H164" s="48">
        <f>SUM(J164:V164)</f>
        <v>3041</v>
      </c>
      <c r="I164" s="48">
        <f>SUM(J164:W164)</f>
        <v>3041</v>
      </c>
      <c r="J164" s="57">
        <v>533</v>
      </c>
      <c r="K164" s="56">
        <v>269</v>
      </c>
      <c r="L164" s="56">
        <v>416</v>
      </c>
      <c r="M164" s="46">
        <v>570</v>
      </c>
      <c r="N164" s="56">
        <v>209</v>
      </c>
      <c r="O164" s="56">
        <v>96</v>
      </c>
      <c r="P164" s="55">
        <v>247</v>
      </c>
      <c r="Q164" s="55">
        <v>163</v>
      </c>
      <c r="R164" s="55">
        <v>239</v>
      </c>
      <c r="S164" s="55">
        <v>299</v>
      </c>
      <c r="T164" s="55"/>
      <c r="U164" s="55"/>
    </row>
    <row r="165" spans="1:22" ht="23.5" customHeight="1" x14ac:dyDescent="0.35">
      <c r="A165" s="31"/>
      <c r="B165" s="54" t="s">
        <v>27</v>
      </c>
      <c r="C165" s="53" t="s">
        <v>26</v>
      </c>
      <c r="D165" s="52"/>
      <c r="E165" s="51">
        <v>3802</v>
      </c>
      <c r="F165" s="50">
        <v>336</v>
      </c>
      <c r="G165" s="49">
        <v>148</v>
      </c>
      <c r="H165" s="48">
        <f>SUM(J165:V165)</f>
        <v>180</v>
      </c>
      <c r="I165" s="48">
        <f>SUM(J165:W165)</f>
        <v>180</v>
      </c>
      <c r="J165" s="47">
        <v>64</v>
      </c>
      <c r="K165" s="46">
        <v>16</v>
      </c>
      <c r="L165" s="46">
        <v>25</v>
      </c>
      <c r="M165" s="2">
        <v>10</v>
      </c>
      <c r="N165" s="46">
        <v>2</v>
      </c>
      <c r="O165" s="46">
        <v>3</v>
      </c>
      <c r="P165" s="46">
        <v>15</v>
      </c>
      <c r="Q165" s="46">
        <v>20</v>
      </c>
      <c r="R165" s="46">
        <v>14</v>
      </c>
      <c r="S165" s="46">
        <v>11</v>
      </c>
      <c r="T165" s="45"/>
      <c r="U165" s="45"/>
    </row>
    <row r="166" spans="1:22" s="32" customFormat="1" ht="16" customHeight="1" thickBot="1" x14ac:dyDescent="0.4">
      <c r="A166" s="33"/>
      <c r="B166" s="412" t="s">
        <v>4</v>
      </c>
      <c r="C166" s="413"/>
      <c r="D166" s="413"/>
      <c r="E166" s="413"/>
      <c r="F166" s="413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4"/>
    </row>
    <row r="167" spans="1:22" ht="15" customHeight="1" thickBot="1" x14ac:dyDescent="0.4">
      <c r="A167" s="31"/>
      <c r="B167" s="30" t="s">
        <v>25</v>
      </c>
      <c r="E167" s="3">
        <v>16799137.490000002</v>
      </c>
      <c r="F167" s="3">
        <v>15946063.390000001</v>
      </c>
      <c r="G167" s="44">
        <v>15420585.520000001</v>
      </c>
      <c r="H167" s="43">
        <f>SUM(J167:V167)</f>
        <v>12091563.130000001</v>
      </c>
      <c r="I167" s="43">
        <f>SUM(J167:U167)</f>
        <v>12091563.130000001</v>
      </c>
      <c r="J167" s="42">
        <v>1265056.1599999999</v>
      </c>
      <c r="K167" s="41">
        <v>1206181.53</v>
      </c>
      <c r="L167" s="40">
        <v>1185040.54</v>
      </c>
      <c r="M167" s="39">
        <v>1200860.53</v>
      </c>
      <c r="N167" s="38">
        <v>1042231.73</v>
      </c>
      <c r="O167" s="37">
        <v>1282926.03</v>
      </c>
      <c r="P167" s="37">
        <v>1180063.76</v>
      </c>
      <c r="Q167" s="37">
        <v>1096995.75</v>
      </c>
      <c r="R167" s="37">
        <v>1467712.38</v>
      </c>
      <c r="S167" s="36">
        <v>1164494.72</v>
      </c>
      <c r="T167" s="35"/>
      <c r="U167" s="34"/>
    </row>
    <row r="168" spans="1:22" s="32" customFormat="1" ht="16" customHeight="1" x14ac:dyDescent="0.35">
      <c r="A168" s="33"/>
      <c r="B168" s="415" t="s">
        <v>24</v>
      </c>
      <c r="C168" s="416"/>
      <c r="D168" s="416"/>
      <c r="E168" s="416"/>
      <c r="F168" s="416"/>
      <c r="G168" s="416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  <c r="T168" s="416"/>
      <c r="U168" s="417"/>
    </row>
    <row r="169" spans="1:22" ht="20.25" customHeight="1" x14ac:dyDescent="0.35">
      <c r="A169" s="31"/>
      <c r="B169" s="30" t="s">
        <v>23</v>
      </c>
      <c r="E169" s="29"/>
      <c r="F169" s="28"/>
      <c r="G169" s="27"/>
      <c r="H169" s="27"/>
      <c r="I169" s="27"/>
      <c r="J169" s="26">
        <v>127340</v>
      </c>
      <c r="K169" s="25">
        <v>127302</v>
      </c>
      <c r="L169" s="25">
        <v>127404</v>
      </c>
      <c r="M169" s="25">
        <v>127405</v>
      </c>
      <c r="N169" s="25">
        <v>127537</v>
      </c>
      <c r="O169" s="25">
        <v>127570</v>
      </c>
      <c r="P169" s="25">
        <v>127697</v>
      </c>
      <c r="Q169" s="25">
        <v>127816</v>
      </c>
      <c r="R169" s="25">
        <v>127808</v>
      </c>
      <c r="S169" s="25">
        <v>127859</v>
      </c>
      <c r="T169" s="24"/>
      <c r="U169" s="23"/>
    </row>
    <row r="170" spans="1:22" ht="23.25" customHeight="1" x14ac:dyDescent="0.35">
      <c r="A170" s="22"/>
      <c r="B170" s="21" t="s">
        <v>22</v>
      </c>
      <c r="C170" s="20"/>
      <c r="D170" s="19"/>
      <c r="E170" s="18"/>
      <c r="F170" s="17"/>
      <c r="G170" s="16"/>
      <c r="H170" s="16"/>
      <c r="I170" s="16"/>
      <c r="J170" s="15">
        <f>J169/V170</f>
        <v>0.3904625819468549</v>
      </c>
      <c r="K170" s="15">
        <f>K169/V170</f>
        <v>0.39034606256477555</v>
      </c>
      <c r="L170" s="15">
        <f>L169/V170</f>
        <v>0.39065882511667271</v>
      </c>
      <c r="M170" s="15">
        <f>M169/V170</f>
        <v>0.39066189141620111</v>
      </c>
      <c r="N170" s="15">
        <f>N169/V170</f>
        <v>0.39106664295395033</v>
      </c>
      <c r="O170" s="15">
        <f>O169/V170</f>
        <v>0.39116783083838763</v>
      </c>
      <c r="P170" s="15">
        <f>P169/V170</f>
        <v>0.3915572508784948</v>
      </c>
      <c r="Q170" s="15">
        <f>Q169/V170</f>
        <v>0.39192214052237478</v>
      </c>
      <c r="R170" s="15">
        <f>R169/V170</f>
        <v>0.39189761012614754</v>
      </c>
      <c r="S170" s="15">
        <f>S169/V170</f>
        <v>0.39205399140209612</v>
      </c>
      <c r="T170" s="15"/>
      <c r="U170" s="15"/>
      <c r="V170" s="14">
        <v>326126</v>
      </c>
    </row>
    <row r="171" spans="1:22" ht="18" customHeight="1" x14ac:dyDescent="0.35">
      <c r="B171" s="412" t="s">
        <v>21</v>
      </c>
      <c r="C171" s="413"/>
      <c r="D171" s="413"/>
      <c r="E171" s="413"/>
      <c r="F171" s="413"/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  <c r="T171" s="413"/>
      <c r="U171" s="414"/>
    </row>
    <row r="172" spans="1:22" ht="17.5" customHeight="1" x14ac:dyDescent="0.35">
      <c r="B172" s="409" t="s">
        <v>20</v>
      </c>
      <c r="C172" s="410"/>
      <c r="D172" s="410"/>
      <c r="E172" s="410"/>
      <c r="F172" s="410"/>
      <c r="G172" s="410"/>
      <c r="H172" s="410"/>
      <c r="I172" s="410"/>
      <c r="J172" s="410"/>
      <c r="K172" s="410"/>
      <c r="L172" s="410"/>
      <c r="M172" s="410"/>
      <c r="N172" s="410"/>
      <c r="O172" s="410"/>
      <c r="P172" s="410"/>
      <c r="Q172" s="410"/>
      <c r="R172" s="410"/>
      <c r="S172" s="410"/>
      <c r="T172" s="410"/>
      <c r="U172" s="411"/>
    </row>
    <row r="173" spans="1:22" ht="42" customHeight="1" x14ac:dyDescent="0.35">
      <c r="B173" s="11" t="s">
        <v>19</v>
      </c>
      <c r="G173" s="7"/>
      <c r="H173" s="7"/>
      <c r="I173" s="7"/>
      <c r="J173" s="10">
        <v>1</v>
      </c>
      <c r="K173" s="9">
        <v>1</v>
      </c>
      <c r="L173" s="9">
        <v>1</v>
      </c>
      <c r="M173" s="9">
        <v>1</v>
      </c>
      <c r="N173" s="9">
        <v>1</v>
      </c>
      <c r="O173" s="6">
        <v>1</v>
      </c>
      <c r="P173" s="10">
        <v>1</v>
      </c>
      <c r="Q173" s="9">
        <v>1</v>
      </c>
      <c r="R173" s="9">
        <v>1</v>
      </c>
      <c r="S173" s="9">
        <v>1</v>
      </c>
    </row>
    <row r="174" spans="1:22" ht="53.15" customHeight="1" x14ac:dyDescent="0.35">
      <c r="B174" s="11" t="s">
        <v>18</v>
      </c>
      <c r="G174" s="7"/>
      <c r="H174" s="7"/>
      <c r="I174" s="7"/>
      <c r="J174" s="10">
        <v>1</v>
      </c>
      <c r="K174" s="6">
        <v>0.99739999999999995</v>
      </c>
      <c r="L174" s="9">
        <v>1</v>
      </c>
      <c r="M174" s="9">
        <v>1</v>
      </c>
      <c r="N174" s="9">
        <v>1</v>
      </c>
      <c r="O174" s="6">
        <v>0.99780000000000002</v>
      </c>
      <c r="P174" s="10">
        <v>1</v>
      </c>
      <c r="Q174" s="9">
        <v>1</v>
      </c>
      <c r="R174" s="6">
        <v>0.99809999999999999</v>
      </c>
      <c r="S174" s="9">
        <v>1</v>
      </c>
    </row>
    <row r="175" spans="1:22" ht="20.5" customHeight="1" x14ac:dyDescent="0.35">
      <c r="B175" s="409" t="s">
        <v>17</v>
      </c>
      <c r="C175" s="410"/>
      <c r="D175" s="410"/>
      <c r="E175" s="410"/>
      <c r="F175" s="410"/>
      <c r="G175" s="410"/>
      <c r="H175" s="410"/>
      <c r="I175" s="410"/>
      <c r="J175" s="410"/>
      <c r="K175" s="410"/>
      <c r="L175" s="410"/>
      <c r="M175" s="410"/>
      <c r="N175" s="410"/>
      <c r="O175" s="410"/>
      <c r="P175" s="410"/>
      <c r="Q175" s="410"/>
      <c r="R175" s="410"/>
      <c r="S175" s="410"/>
      <c r="T175" s="410"/>
      <c r="U175" s="411"/>
    </row>
    <row r="176" spans="1:22" ht="29.5" customHeight="1" x14ac:dyDescent="0.35">
      <c r="B176" s="1" t="s">
        <v>16</v>
      </c>
      <c r="G176" s="7"/>
      <c r="H176" s="7"/>
      <c r="I176" s="7"/>
      <c r="J176" s="10">
        <v>1</v>
      </c>
      <c r="K176" s="6">
        <v>0.99109999999999998</v>
      </c>
      <c r="L176" s="9">
        <v>1</v>
      </c>
      <c r="M176" s="9">
        <v>1</v>
      </c>
      <c r="N176" s="9">
        <v>1</v>
      </c>
      <c r="O176" s="6">
        <v>0.99139999999999995</v>
      </c>
      <c r="P176" s="10">
        <v>1</v>
      </c>
      <c r="Q176" s="10">
        <v>1</v>
      </c>
      <c r="R176" s="10">
        <v>1</v>
      </c>
      <c r="S176" s="10">
        <v>1</v>
      </c>
      <c r="T176" s="10"/>
      <c r="U176" s="10"/>
    </row>
    <row r="177" spans="2:21" ht="29.5" customHeight="1" x14ac:dyDescent="0.35">
      <c r="B177" s="11" t="s">
        <v>15</v>
      </c>
      <c r="G177" s="7"/>
      <c r="H177" s="7"/>
      <c r="I177" s="7"/>
      <c r="J177" s="10">
        <v>1</v>
      </c>
      <c r="K177" s="9">
        <v>1</v>
      </c>
      <c r="L177" s="9">
        <v>1</v>
      </c>
      <c r="M177" s="6">
        <v>0.88890000000000002</v>
      </c>
      <c r="N177" s="6">
        <v>0.85709999999999997</v>
      </c>
      <c r="O177" s="6">
        <v>1</v>
      </c>
      <c r="P177" s="10">
        <v>1</v>
      </c>
      <c r="Q177" s="10">
        <v>1</v>
      </c>
      <c r="R177" s="10">
        <v>1</v>
      </c>
      <c r="S177" s="13">
        <v>0.88890000000000002</v>
      </c>
      <c r="T177" s="10"/>
      <c r="U177" s="10"/>
    </row>
    <row r="178" spans="2:21" ht="18.649999999999999" customHeight="1" x14ac:dyDescent="0.35">
      <c r="B178" s="409" t="s">
        <v>14</v>
      </c>
      <c r="C178" s="410"/>
      <c r="D178" s="410"/>
      <c r="E178" s="410"/>
      <c r="F178" s="410"/>
      <c r="G178" s="410"/>
      <c r="H178" s="410"/>
      <c r="I178" s="410"/>
      <c r="J178" s="410"/>
      <c r="K178" s="410"/>
      <c r="L178" s="410"/>
      <c r="M178" s="410"/>
      <c r="N178" s="410"/>
      <c r="O178" s="410"/>
      <c r="P178" s="410"/>
      <c r="Q178" s="410"/>
      <c r="R178" s="410"/>
      <c r="S178" s="410"/>
      <c r="T178" s="410"/>
      <c r="U178" s="411"/>
    </row>
    <row r="179" spans="2:21" ht="52.5" customHeight="1" x14ac:dyDescent="0.35">
      <c r="B179" s="11" t="s">
        <v>13</v>
      </c>
      <c r="G179" s="7"/>
      <c r="H179" s="7"/>
      <c r="I179" s="7"/>
      <c r="J179" s="6">
        <v>0.97419999999999995</v>
      </c>
      <c r="K179" s="6">
        <v>0.99160000000000004</v>
      </c>
      <c r="L179" s="6">
        <v>0.98650000000000004</v>
      </c>
      <c r="M179" s="6">
        <v>0.98119999999999996</v>
      </c>
      <c r="N179" s="6">
        <v>0.98609999999999998</v>
      </c>
      <c r="O179" s="6">
        <v>0.98129999999999995</v>
      </c>
      <c r="P179" s="6">
        <v>0.96140000000000003</v>
      </c>
      <c r="Q179" s="6">
        <v>0.97519999999999996</v>
      </c>
      <c r="R179" s="6">
        <v>0.97150000000000003</v>
      </c>
      <c r="S179" s="6">
        <v>0.97640000000000005</v>
      </c>
    </row>
    <row r="180" spans="2:21" ht="45" customHeight="1" x14ac:dyDescent="0.35">
      <c r="B180" s="11" t="s">
        <v>12</v>
      </c>
      <c r="G180" s="7"/>
      <c r="H180" s="7"/>
      <c r="I180" s="7"/>
      <c r="J180" s="6">
        <v>0.96140000000000003</v>
      </c>
      <c r="K180" s="6">
        <v>0.97389999999999999</v>
      </c>
      <c r="L180" s="6">
        <v>0.95909999999999995</v>
      </c>
      <c r="M180" s="6">
        <v>0.97270000000000001</v>
      </c>
      <c r="N180" s="6">
        <v>0.96970000000000001</v>
      </c>
      <c r="O180" s="6">
        <v>0.96840000000000004</v>
      </c>
      <c r="P180" s="6">
        <v>0.96189999999999998</v>
      </c>
      <c r="Q180" s="6">
        <v>0.96460000000000001</v>
      </c>
      <c r="R180" s="6">
        <v>0.95320000000000005</v>
      </c>
      <c r="S180" s="6">
        <v>0.95709999999999995</v>
      </c>
    </row>
    <row r="181" spans="2:21" ht="29.5" customHeight="1" x14ac:dyDescent="0.35">
      <c r="B181" s="1" t="s">
        <v>11</v>
      </c>
      <c r="G181" s="7"/>
      <c r="H181" s="7"/>
      <c r="I181" s="7"/>
      <c r="J181" s="9">
        <v>1</v>
      </c>
      <c r="K181" s="6">
        <v>0.98109999999999997</v>
      </c>
      <c r="L181" s="6">
        <v>0.98529999999999995</v>
      </c>
      <c r="M181" s="6">
        <v>0.97570000000000001</v>
      </c>
      <c r="N181" s="6">
        <v>0.97460000000000002</v>
      </c>
      <c r="O181" s="6">
        <v>0.97940000000000005</v>
      </c>
      <c r="P181" s="6">
        <v>0.97509999999999997</v>
      </c>
      <c r="Q181" s="6">
        <v>0.95050000000000001</v>
      </c>
      <c r="R181" s="6">
        <v>0.95650000000000002</v>
      </c>
      <c r="S181" s="6">
        <v>0.97860000000000003</v>
      </c>
    </row>
    <row r="182" spans="2:21" s="12" customFormat="1" ht="15.65" customHeight="1" x14ac:dyDescent="0.35">
      <c r="B182" s="409" t="s">
        <v>10</v>
      </c>
      <c r="C182" s="410"/>
      <c r="D182" s="410"/>
      <c r="E182" s="410"/>
      <c r="F182" s="410"/>
      <c r="G182" s="410"/>
      <c r="H182" s="410"/>
      <c r="I182" s="410"/>
      <c r="J182" s="410"/>
      <c r="K182" s="410"/>
      <c r="L182" s="410"/>
      <c r="M182" s="410"/>
      <c r="N182" s="410"/>
      <c r="O182" s="410"/>
      <c r="P182" s="410"/>
      <c r="Q182" s="410"/>
      <c r="R182" s="410"/>
      <c r="S182" s="410"/>
      <c r="T182" s="410"/>
      <c r="U182" s="411"/>
    </row>
    <row r="183" spans="2:21" ht="29.5" customHeight="1" x14ac:dyDescent="0.35">
      <c r="B183" s="11" t="s">
        <v>9</v>
      </c>
      <c r="G183" s="7"/>
      <c r="H183" s="7"/>
      <c r="I183" s="7"/>
      <c r="J183" s="9">
        <v>1</v>
      </c>
      <c r="K183" s="9">
        <v>1</v>
      </c>
      <c r="L183" s="9">
        <v>1</v>
      </c>
      <c r="M183" s="10">
        <v>1</v>
      </c>
      <c r="N183" s="10">
        <v>1</v>
      </c>
      <c r="O183" s="10">
        <v>1</v>
      </c>
      <c r="P183" s="9">
        <v>1</v>
      </c>
      <c r="Q183" s="10">
        <v>1</v>
      </c>
      <c r="R183" s="10">
        <v>1</v>
      </c>
      <c r="S183" s="9">
        <v>0.96</v>
      </c>
      <c r="T183" s="10"/>
      <c r="U183" s="10"/>
    </row>
    <row r="184" spans="2:21" ht="29.5" customHeight="1" x14ac:dyDescent="0.35">
      <c r="B184" s="11" t="s">
        <v>8</v>
      </c>
      <c r="G184" s="7"/>
      <c r="H184" s="7"/>
      <c r="I184" s="7"/>
      <c r="J184" s="9">
        <v>1</v>
      </c>
      <c r="K184" s="9">
        <v>1</v>
      </c>
      <c r="L184" s="9">
        <v>1</v>
      </c>
      <c r="M184" s="10">
        <v>0.94</v>
      </c>
      <c r="N184" s="10">
        <v>1</v>
      </c>
      <c r="O184" s="10">
        <v>1</v>
      </c>
      <c r="P184" s="10">
        <v>1</v>
      </c>
      <c r="Q184" s="10">
        <v>1</v>
      </c>
      <c r="R184" s="10">
        <v>1</v>
      </c>
      <c r="S184" s="10">
        <v>1</v>
      </c>
      <c r="T184" s="10"/>
      <c r="U184" s="10"/>
    </row>
    <row r="185" spans="2:21" ht="18" customHeight="1" x14ac:dyDescent="0.35">
      <c r="B185" s="409" t="s">
        <v>7</v>
      </c>
      <c r="C185" s="410"/>
      <c r="D185" s="410"/>
      <c r="E185" s="410"/>
      <c r="F185" s="410"/>
      <c r="G185" s="410"/>
      <c r="H185" s="410"/>
      <c r="I185" s="410"/>
      <c r="J185" s="410"/>
      <c r="K185" s="410"/>
      <c r="L185" s="410"/>
      <c r="M185" s="410"/>
      <c r="N185" s="410"/>
      <c r="O185" s="410"/>
      <c r="P185" s="410"/>
      <c r="Q185" s="410"/>
      <c r="R185" s="410"/>
      <c r="S185" s="410"/>
      <c r="T185" s="410"/>
      <c r="U185" s="411"/>
    </row>
    <row r="186" spans="2:21" ht="29.5" customHeight="1" x14ac:dyDescent="0.35">
      <c r="B186" s="11" t="s">
        <v>6</v>
      </c>
      <c r="G186" s="7"/>
      <c r="H186" s="7"/>
      <c r="I186" s="7"/>
      <c r="J186" s="9">
        <v>1</v>
      </c>
      <c r="K186" s="9">
        <v>1</v>
      </c>
      <c r="L186" s="6">
        <v>0.9677</v>
      </c>
      <c r="M186" s="9">
        <v>0.83</v>
      </c>
      <c r="N186" s="9">
        <v>1</v>
      </c>
      <c r="O186" s="6">
        <v>0.94</v>
      </c>
      <c r="P186" s="10">
        <v>1</v>
      </c>
      <c r="Q186" s="6">
        <v>0.9032</v>
      </c>
      <c r="R186" s="9">
        <v>1</v>
      </c>
      <c r="S186" s="10">
        <v>0.93</v>
      </c>
    </row>
    <row r="187" spans="2:21" ht="29.5" customHeight="1" x14ac:dyDescent="0.35">
      <c r="B187" s="11" t="s">
        <v>5</v>
      </c>
      <c r="G187" s="7"/>
      <c r="H187" s="7"/>
      <c r="I187" s="7"/>
      <c r="J187" s="9">
        <v>0.95</v>
      </c>
      <c r="K187" s="9">
        <v>1</v>
      </c>
      <c r="L187" s="6">
        <v>0.96299999999999997</v>
      </c>
      <c r="M187" s="9">
        <v>0.94</v>
      </c>
      <c r="N187" s="9">
        <v>1</v>
      </c>
      <c r="O187" s="9">
        <v>0.97</v>
      </c>
      <c r="P187" s="10">
        <v>1</v>
      </c>
      <c r="Q187" s="9">
        <v>0.96</v>
      </c>
      <c r="R187" s="9">
        <v>1</v>
      </c>
      <c r="S187" s="9">
        <v>0.96</v>
      </c>
    </row>
    <row r="188" spans="2:21" ht="19.5" customHeight="1" x14ac:dyDescent="0.35">
      <c r="B188" s="409" t="s">
        <v>4</v>
      </c>
      <c r="C188" s="410"/>
      <c r="D188" s="410"/>
      <c r="E188" s="410"/>
      <c r="F188" s="410"/>
      <c r="G188" s="410"/>
      <c r="H188" s="410"/>
      <c r="I188" s="410"/>
      <c r="J188" s="410"/>
      <c r="K188" s="410"/>
      <c r="L188" s="410"/>
      <c r="M188" s="410"/>
      <c r="N188" s="410"/>
      <c r="O188" s="410"/>
      <c r="P188" s="410"/>
      <c r="Q188" s="410"/>
      <c r="R188" s="410"/>
      <c r="S188" s="410"/>
      <c r="T188" s="410"/>
      <c r="U188" s="411"/>
    </row>
    <row r="189" spans="2:21" ht="29.5" customHeight="1" x14ac:dyDescent="0.25">
      <c r="B189" s="1" t="s">
        <v>3</v>
      </c>
      <c r="G189" s="7"/>
      <c r="H189" s="7"/>
      <c r="I189" s="7"/>
      <c r="J189" s="6">
        <v>0.89219999999999999</v>
      </c>
      <c r="K189" s="6">
        <v>0.89880000000000004</v>
      </c>
      <c r="L189" s="6">
        <v>0.91520000000000001</v>
      </c>
      <c r="M189" s="8">
        <v>0.92359999999999998</v>
      </c>
      <c r="N189" s="6">
        <v>0.93179999999999996</v>
      </c>
      <c r="O189" s="6">
        <v>0.94099999999999995</v>
      </c>
      <c r="P189" s="6">
        <v>0.94969999999999999</v>
      </c>
      <c r="Q189" s="6">
        <v>0.95899999999999996</v>
      </c>
      <c r="R189" s="6">
        <v>0.96560000000000001</v>
      </c>
      <c r="S189" s="6">
        <v>0.97370000000000001</v>
      </c>
    </row>
    <row r="190" spans="2:21" ht="29.5" customHeight="1" x14ac:dyDescent="0.25">
      <c r="B190" s="1" t="s">
        <v>2</v>
      </c>
      <c r="G190" s="7"/>
      <c r="H190" s="7"/>
      <c r="I190" s="7"/>
      <c r="J190" s="6">
        <v>0.90139999999999998</v>
      </c>
      <c r="K190" s="6">
        <v>0.89249999999999996</v>
      </c>
      <c r="L190" s="6">
        <v>0.89370000000000005</v>
      </c>
      <c r="M190" s="8">
        <v>0.88970000000000005</v>
      </c>
      <c r="N190" s="6">
        <v>0.89600000000000002</v>
      </c>
      <c r="O190" s="6">
        <v>0.88949999999999996</v>
      </c>
      <c r="P190" s="6">
        <v>0.90410000000000001</v>
      </c>
      <c r="Q190" s="6">
        <v>0.90080000000000005</v>
      </c>
      <c r="R190" s="6">
        <v>0.90269999999999995</v>
      </c>
      <c r="S190" s="6">
        <v>0.90100000000000002</v>
      </c>
    </row>
    <row r="191" spans="2:21" ht="29.5" customHeight="1" x14ac:dyDescent="0.35">
      <c r="B191" s="1" t="s">
        <v>1</v>
      </c>
      <c r="G191" s="7"/>
      <c r="H191" s="7"/>
      <c r="I191" s="7"/>
      <c r="J191" s="6">
        <v>0.68799999999999994</v>
      </c>
      <c r="K191" s="6">
        <v>0.69440000000000002</v>
      </c>
      <c r="L191" s="6">
        <v>0.69499999999999995</v>
      </c>
      <c r="M191" s="6">
        <v>0.69310000000000005</v>
      </c>
      <c r="N191" s="6">
        <v>0.68410000000000004</v>
      </c>
      <c r="O191" s="6">
        <v>0.68720000000000003</v>
      </c>
      <c r="P191" s="6">
        <v>0.68579999999999997</v>
      </c>
      <c r="Q191" s="6">
        <v>0.68320000000000003</v>
      </c>
      <c r="R191" s="6">
        <v>0.68620000000000003</v>
      </c>
      <c r="S191" s="6">
        <v>0.68740000000000001</v>
      </c>
    </row>
    <row r="192" spans="2:21" ht="29.5" customHeight="1" x14ac:dyDescent="0.35">
      <c r="B192" s="1" t="s">
        <v>0</v>
      </c>
      <c r="G192" s="7"/>
      <c r="H192" s="7"/>
      <c r="I192" s="7"/>
      <c r="J192" s="6">
        <v>0.37780000000000002</v>
      </c>
      <c r="K192" s="6">
        <v>0.45950000000000002</v>
      </c>
      <c r="L192" s="6">
        <v>0.52170000000000005</v>
      </c>
      <c r="M192" s="6">
        <v>0.56910000000000005</v>
      </c>
      <c r="N192" s="6">
        <v>0.58589999999999998</v>
      </c>
      <c r="O192" s="6">
        <v>0.621</v>
      </c>
      <c r="P192" s="6">
        <v>0.64070000000000005</v>
      </c>
      <c r="Q192" s="6">
        <v>0.65310000000000001</v>
      </c>
      <c r="R192" s="6">
        <v>0.67800000000000005</v>
      </c>
      <c r="S192" s="6">
        <v>0.68910000000000005</v>
      </c>
    </row>
    <row r="193" ht="29.5" customHeight="1" x14ac:dyDescent="0.35"/>
  </sheetData>
  <mergeCells count="4">
    <mergeCell ref="B4:U4"/>
    <mergeCell ref="G53:G54"/>
    <mergeCell ref="H53:H54"/>
    <mergeCell ref="I53:I54"/>
  </mergeCells>
  <pageMargins left="0.25" right="0.25" top="0.75" bottom="0.75" header="0.3" footer="0.3"/>
  <pageSetup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Wisnowski, Brian</dc:creator>
  <cp:lastModifiedBy>Wisnowski, Brian</cp:lastModifiedBy>
  <dcterms:created xsi:type="dcterms:W3CDTF">2026-05-26T17:53:37Z</dcterms:created>
  <dcterms:modified xsi:type="dcterms:W3CDTF">2026-05-26T17:58:28Z</dcterms:modified>
</cp:coreProperties>
</file>