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:\Website\Archive process\Sept (really August) 2026\"/>
    </mc:Choice>
  </mc:AlternateContent>
  <xr:revisionPtr revIDLastSave="0" documentId="13_ncr:1_{69ADC489-813C-4C8D-AA9D-032502DAA40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Y27" sheetId="20" r:id="rId1"/>
    <sheet name="FY26" sheetId="21" r:id="rId2"/>
    <sheet name="FY25" sheetId="1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9" i="20" l="1"/>
  <c r="I110" i="20"/>
  <c r="I111" i="20"/>
  <c r="K130" i="20"/>
  <c r="J130" i="20"/>
  <c r="K147" i="20"/>
  <c r="K67" i="20"/>
  <c r="K160" i="20"/>
  <c r="H5" i="21"/>
  <c r="I5" i="21"/>
  <c r="R6" i="21"/>
  <c r="S6" i="21"/>
  <c r="H7" i="21"/>
  <c r="I7" i="21"/>
  <c r="H8" i="21"/>
  <c r="I8" i="21"/>
  <c r="H9" i="21"/>
  <c r="I9" i="21"/>
  <c r="H10" i="21"/>
  <c r="I10" i="21"/>
  <c r="G11" i="21"/>
  <c r="H11" i="21"/>
  <c r="I11" i="21"/>
  <c r="G24" i="21"/>
  <c r="H24" i="21"/>
  <c r="I24" i="21"/>
  <c r="G25" i="21"/>
  <c r="H25" i="21"/>
  <c r="I25" i="21"/>
  <c r="G26" i="21"/>
  <c r="H26" i="21"/>
  <c r="I26" i="21"/>
  <c r="G31" i="21"/>
  <c r="H31" i="21"/>
  <c r="I31" i="21"/>
  <c r="G32" i="21"/>
  <c r="H32" i="21"/>
  <c r="I32" i="21"/>
  <c r="G33" i="21"/>
  <c r="H33" i="21"/>
  <c r="I33" i="21"/>
  <c r="G34" i="21"/>
  <c r="H34" i="21"/>
  <c r="I34" i="21"/>
  <c r="G35" i="21"/>
  <c r="H35" i="21"/>
  <c r="I35" i="21"/>
  <c r="G36" i="21"/>
  <c r="H36" i="21"/>
  <c r="I36" i="21"/>
  <c r="G37" i="21"/>
  <c r="H37" i="21"/>
  <c r="I37" i="21"/>
  <c r="G38" i="21"/>
  <c r="H38" i="21"/>
  <c r="I38" i="21"/>
  <c r="G39" i="21"/>
  <c r="H39" i="21"/>
  <c r="I39" i="21"/>
  <c r="G40" i="21"/>
  <c r="H40" i="21"/>
  <c r="I40" i="21"/>
  <c r="G41" i="21"/>
  <c r="H41" i="21"/>
  <c r="I41" i="21"/>
  <c r="G42" i="21"/>
  <c r="H42" i="21"/>
  <c r="I42" i="21"/>
  <c r="H47" i="21"/>
  <c r="I47" i="21"/>
  <c r="H48" i="21"/>
  <c r="I48" i="21"/>
  <c r="H50" i="21"/>
  <c r="I50" i="21"/>
  <c r="H51" i="21"/>
  <c r="I51" i="21"/>
  <c r="H52" i="21"/>
  <c r="I52" i="21"/>
  <c r="G55" i="21"/>
  <c r="H55" i="21"/>
  <c r="I55" i="21"/>
  <c r="G56" i="21"/>
  <c r="H56" i="21"/>
  <c r="I56" i="21"/>
  <c r="G58" i="21"/>
  <c r="H58" i="21"/>
  <c r="I58" i="21"/>
  <c r="G59" i="21"/>
  <c r="H59" i="21"/>
  <c r="I59" i="21"/>
  <c r="G60" i="21"/>
  <c r="H60" i="21"/>
  <c r="I60" i="21"/>
  <c r="G61" i="21"/>
  <c r="H61" i="21"/>
  <c r="I61" i="21"/>
  <c r="H63" i="21"/>
  <c r="I63" i="21"/>
  <c r="H64" i="21"/>
  <c r="I64" i="21"/>
  <c r="J65" i="21"/>
  <c r="M65" i="21"/>
  <c r="P65" i="21"/>
  <c r="S65" i="21"/>
  <c r="J66" i="21"/>
  <c r="N66" i="21"/>
  <c r="R66" i="21"/>
  <c r="T66" i="21"/>
  <c r="L67" i="21"/>
  <c r="N67" i="21"/>
  <c r="T67" i="21"/>
  <c r="H68" i="21"/>
  <c r="I68" i="21"/>
  <c r="H69" i="21"/>
  <c r="I69" i="21"/>
  <c r="H70" i="21"/>
  <c r="I70" i="21"/>
  <c r="H71" i="21"/>
  <c r="I71" i="21"/>
  <c r="H72" i="21"/>
  <c r="I72" i="21"/>
  <c r="G73" i="21"/>
  <c r="H73" i="21"/>
  <c r="I73" i="21"/>
  <c r="H74" i="21"/>
  <c r="I74" i="21"/>
  <c r="H77" i="21"/>
  <c r="I77" i="21"/>
  <c r="H78" i="21"/>
  <c r="I78" i="21"/>
  <c r="H79" i="21"/>
  <c r="I79" i="21"/>
  <c r="H83" i="21"/>
  <c r="I83" i="21"/>
  <c r="H87" i="21"/>
  <c r="I87" i="21"/>
  <c r="H88" i="21"/>
  <c r="I88" i="21"/>
  <c r="H89" i="21"/>
  <c r="I89" i="21"/>
  <c r="H91" i="21"/>
  <c r="I91" i="21"/>
  <c r="H92" i="21"/>
  <c r="I92" i="21"/>
  <c r="H93" i="21"/>
  <c r="I93" i="21"/>
  <c r="H97" i="21"/>
  <c r="I97" i="21"/>
  <c r="I98" i="21"/>
  <c r="H99" i="21"/>
  <c r="I99" i="21"/>
  <c r="G100" i="21"/>
  <c r="H100" i="21"/>
  <c r="I100" i="21"/>
  <c r="H107" i="21"/>
  <c r="I107" i="21"/>
  <c r="H108" i="21"/>
  <c r="I108" i="21"/>
  <c r="H109" i="21"/>
  <c r="I109" i="21"/>
  <c r="H110" i="21"/>
  <c r="I110" i="21"/>
  <c r="H111" i="21"/>
  <c r="I111" i="21"/>
  <c r="H112" i="21"/>
  <c r="I112" i="21"/>
  <c r="H113" i="21"/>
  <c r="I113" i="21"/>
  <c r="H114" i="21"/>
  <c r="I114" i="21"/>
  <c r="H115" i="21"/>
  <c r="I115" i="21"/>
  <c r="H118" i="21"/>
  <c r="I118" i="21"/>
  <c r="H119" i="21"/>
  <c r="I119" i="21"/>
  <c r="G120" i="21"/>
  <c r="H120" i="21"/>
  <c r="I120" i="21"/>
  <c r="G121" i="21"/>
  <c r="H121" i="21"/>
  <c r="I121" i="21"/>
  <c r="G122" i="21"/>
  <c r="H122" i="21"/>
  <c r="I122" i="21"/>
  <c r="G124" i="21"/>
  <c r="H124" i="21"/>
  <c r="I124" i="21"/>
  <c r="G125" i="21"/>
  <c r="H125" i="21"/>
  <c r="I125" i="21"/>
  <c r="G126" i="21"/>
  <c r="H126" i="21"/>
  <c r="I126" i="21"/>
  <c r="G127" i="21"/>
  <c r="H127" i="21"/>
  <c r="I127" i="21"/>
  <c r="G129" i="21"/>
  <c r="H129" i="21"/>
  <c r="I129" i="21"/>
  <c r="G130" i="21"/>
  <c r="H130" i="21"/>
  <c r="I130" i="21"/>
  <c r="G131" i="21"/>
  <c r="H131" i="21"/>
  <c r="I131" i="21"/>
  <c r="J132" i="21"/>
  <c r="G132" i="21" s="1"/>
  <c r="K132" i="21"/>
  <c r="H132" i="21" s="1"/>
  <c r="L132" i="21"/>
  <c r="I132" i="21" s="1"/>
  <c r="M132" i="21"/>
  <c r="N132" i="21"/>
  <c r="O132" i="21"/>
  <c r="P132" i="21"/>
  <c r="Q132" i="21"/>
  <c r="R132" i="21"/>
  <c r="S132" i="21"/>
  <c r="T132" i="21"/>
  <c r="U132" i="21"/>
  <c r="G133" i="21"/>
  <c r="H133" i="21"/>
  <c r="I133" i="21"/>
  <c r="G137" i="21"/>
  <c r="H137" i="21"/>
  <c r="I137" i="21"/>
  <c r="G138" i="21"/>
  <c r="H138" i="21"/>
  <c r="I138" i="21"/>
  <c r="G139" i="21"/>
  <c r="H139" i="21"/>
  <c r="I139" i="21"/>
  <c r="G140" i="21"/>
  <c r="H140" i="21"/>
  <c r="I140" i="21"/>
  <c r="G142" i="21"/>
  <c r="H142" i="21"/>
  <c r="I142" i="21"/>
  <c r="G143" i="21"/>
  <c r="H143" i="21"/>
  <c r="I143" i="21"/>
  <c r="G144" i="21"/>
  <c r="H144" i="21"/>
  <c r="I144" i="21"/>
  <c r="H146" i="21"/>
  <c r="I146" i="21"/>
  <c r="O149" i="21"/>
  <c r="I149" i="21" s="1"/>
  <c r="P149" i="21"/>
  <c r="Q149" i="21"/>
  <c r="R149" i="21"/>
  <c r="S149" i="21"/>
  <c r="H150" i="21"/>
  <c r="H149" i="21" s="1"/>
  <c r="I150" i="21"/>
  <c r="H151" i="21"/>
  <c r="I151" i="21"/>
  <c r="H152" i="21"/>
  <c r="I152" i="21"/>
  <c r="H153" i="21"/>
  <c r="I153" i="21"/>
  <c r="H154" i="21"/>
  <c r="I154" i="21"/>
  <c r="H155" i="21"/>
  <c r="I155" i="21"/>
  <c r="H156" i="21"/>
  <c r="I156" i="21"/>
  <c r="H158" i="21"/>
  <c r="I158" i="21"/>
  <c r="H159" i="21"/>
  <c r="I159" i="21"/>
  <c r="H160" i="21"/>
  <c r="I160" i="21"/>
  <c r="H161" i="21"/>
  <c r="I161" i="21"/>
  <c r="K162" i="21"/>
  <c r="L162" i="21"/>
  <c r="M162" i="21"/>
  <c r="N162" i="21"/>
  <c r="O162" i="21"/>
  <c r="P162" i="21"/>
  <c r="Q162" i="21"/>
  <c r="R162" i="21"/>
  <c r="S162" i="21"/>
  <c r="T162" i="21"/>
  <c r="U162" i="21"/>
  <c r="H164" i="21"/>
  <c r="I164" i="21"/>
  <c r="H165" i="21"/>
  <c r="I165" i="21"/>
  <c r="H167" i="21"/>
  <c r="I167" i="21"/>
  <c r="J170" i="21"/>
  <c r="K170" i="21"/>
  <c r="L170" i="21"/>
  <c r="M170" i="21"/>
  <c r="N170" i="21"/>
  <c r="O170" i="21"/>
  <c r="P170" i="21"/>
  <c r="Q170" i="21"/>
  <c r="R170" i="21"/>
  <c r="S170" i="21"/>
  <c r="T170" i="21"/>
  <c r="U170" i="21"/>
  <c r="H6" i="21" l="1"/>
  <c r="I6" i="21"/>
  <c r="H65" i="21"/>
  <c r="I65" i="21"/>
  <c r="H66" i="21"/>
  <c r="I66" i="21"/>
  <c r="I67" i="21"/>
  <c r="H67" i="21"/>
  <c r="I162" i="21"/>
  <c r="H162" i="21"/>
  <c r="J160" i="20"/>
  <c r="I160" i="20" s="1"/>
  <c r="J65" i="20"/>
  <c r="I165" i="20"/>
  <c r="H165" i="20"/>
  <c r="I163" i="20"/>
  <c r="H163" i="20"/>
  <c r="I162" i="20"/>
  <c r="H162" i="20"/>
  <c r="H160" i="20"/>
  <c r="I159" i="20"/>
  <c r="H159" i="20"/>
  <c r="I158" i="20"/>
  <c r="H158" i="20"/>
  <c r="I157" i="20"/>
  <c r="H157" i="20"/>
  <c r="I156" i="20"/>
  <c r="H156" i="20"/>
  <c r="I154" i="20"/>
  <c r="H154" i="20"/>
  <c r="I153" i="20"/>
  <c r="H153" i="20"/>
  <c r="I152" i="20"/>
  <c r="H152" i="20"/>
  <c r="I151" i="20"/>
  <c r="H151" i="20"/>
  <c r="I150" i="20"/>
  <c r="H150" i="20"/>
  <c r="I149" i="20"/>
  <c r="H149" i="20"/>
  <c r="I148" i="20"/>
  <c r="H148" i="20"/>
  <c r="I144" i="20"/>
  <c r="H144" i="20"/>
  <c r="I142" i="20"/>
  <c r="H142" i="20"/>
  <c r="G142" i="20"/>
  <c r="I141" i="20"/>
  <c r="H141" i="20"/>
  <c r="G141" i="20"/>
  <c r="I140" i="20"/>
  <c r="H140" i="20"/>
  <c r="G140" i="20"/>
  <c r="I138" i="20"/>
  <c r="H138" i="20"/>
  <c r="G138" i="20"/>
  <c r="I137" i="20"/>
  <c r="H137" i="20"/>
  <c r="G137" i="20"/>
  <c r="I136" i="20"/>
  <c r="H136" i="20"/>
  <c r="G136" i="20"/>
  <c r="I135" i="20"/>
  <c r="H135" i="20"/>
  <c r="G135" i="20"/>
  <c r="I131" i="20"/>
  <c r="H131" i="20"/>
  <c r="G131" i="20"/>
  <c r="I130" i="20"/>
  <c r="H130" i="20"/>
  <c r="G130" i="20"/>
  <c r="I129" i="20"/>
  <c r="H129" i="20"/>
  <c r="G129" i="20"/>
  <c r="I128" i="20"/>
  <c r="H128" i="20"/>
  <c r="G128" i="20"/>
  <c r="I127" i="20"/>
  <c r="H127" i="20"/>
  <c r="G127" i="20"/>
  <c r="I125" i="20"/>
  <c r="H125" i="20"/>
  <c r="G125" i="20"/>
  <c r="I124" i="20"/>
  <c r="H124" i="20"/>
  <c r="G124" i="20"/>
  <c r="I123" i="20"/>
  <c r="H123" i="20"/>
  <c r="G123" i="20"/>
  <c r="I122" i="20"/>
  <c r="H122" i="20"/>
  <c r="G122" i="20"/>
  <c r="I120" i="20"/>
  <c r="H120" i="20"/>
  <c r="G120" i="20"/>
  <c r="I119" i="20"/>
  <c r="H119" i="20"/>
  <c r="G119" i="20"/>
  <c r="H118" i="20"/>
  <c r="G118" i="20"/>
  <c r="I117" i="20"/>
  <c r="H117" i="20"/>
  <c r="I116" i="20"/>
  <c r="H116" i="20"/>
  <c r="I114" i="20"/>
  <c r="H114" i="20"/>
  <c r="I113" i="20"/>
  <c r="H113" i="20"/>
  <c r="I112" i="20"/>
  <c r="H112" i="20"/>
  <c r="I108" i="20"/>
  <c r="H108" i="20"/>
  <c r="I107" i="20"/>
  <c r="H107" i="20"/>
  <c r="I106" i="20"/>
  <c r="H106" i="20"/>
  <c r="I105" i="20"/>
  <c r="H105" i="20"/>
  <c r="I104" i="20"/>
  <c r="H104" i="20"/>
  <c r="I103" i="20"/>
  <c r="H103" i="20"/>
  <c r="I100" i="20"/>
  <c r="H100" i="20"/>
  <c r="G100" i="20"/>
  <c r="I99" i="20"/>
  <c r="H99" i="20"/>
  <c r="I98" i="20"/>
  <c r="I97" i="20"/>
  <c r="H97" i="20"/>
  <c r="I93" i="20"/>
  <c r="H93" i="20"/>
  <c r="I92" i="20"/>
  <c r="H92" i="20"/>
  <c r="I91" i="20"/>
  <c r="H91" i="20"/>
  <c r="I89" i="20"/>
  <c r="H89" i="20"/>
  <c r="I88" i="20"/>
  <c r="H88" i="20"/>
  <c r="I87" i="20"/>
  <c r="H87" i="20"/>
  <c r="I83" i="20"/>
  <c r="H83" i="20"/>
  <c r="I79" i="20"/>
  <c r="H79" i="20"/>
  <c r="I78" i="20"/>
  <c r="H78" i="20"/>
  <c r="I77" i="20"/>
  <c r="H77" i="20"/>
  <c r="I74" i="20"/>
  <c r="H74" i="20"/>
  <c r="I73" i="20"/>
  <c r="H73" i="20"/>
  <c r="G73" i="20"/>
  <c r="I72" i="20"/>
  <c r="H72" i="20"/>
  <c r="I71" i="20"/>
  <c r="H71" i="20"/>
  <c r="I70" i="20"/>
  <c r="H70" i="20"/>
  <c r="I69" i="20"/>
  <c r="H69" i="20"/>
  <c r="I68" i="20"/>
  <c r="H68" i="20"/>
  <c r="I67" i="20"/>
  <c r="H67" i="20"/>
  <c r="I66" i="20"/>
  <c r="H66" i="20"/>
  <c r="I64" i="20"/>
  <c r="H64" i="20"/>
  <c r="I63" i="20"/>
  <c r="H63" i="20"/>
  <c r="I61" i="20"/>
  <c r="H61" i="20"/>
  <c r="G61" i="20"/>
  <c r="I60" i="20"/>
  <c r="H60" i="20"/>
  <c r="G60" i="20"/>
  <c r="I59" i="20"/>
  <c r="H59" i="20"/>
  <c r="G59" i="20"/>
  <c r="I58" i="20"/>
  <c r="H58" i="20"/>
  <c r="G58" i="20"/>
  <c r="I56" i="20"/>
  <c r="H56" i="20"/>
  <c r="G56" i="20"/>
  <c r="I55" i="20"/>
  <c r="H55" i="20"/>
  <c r="G55" i="20"/>
  <c r="I52" i="20"/>
  <c r="H52" i="20"/>
  <c r="I51" i="20"/>
  <c r="H51" i="20"/>
  <c r="I50" i="20"/>
  <c r="H50" i="20"/>
  <c r="I48" i="20"/>
  <c r="H48" i="20"/>
  <c r="I47" i="20"/>
  <c r="H47" i="20"/>
  <c r="I42" i="20"/>
  <c r="H42" i="20"/>
  <c r="G42" i="20"/>
  <c r="I41" i="20"/>
  <c r="H41" i="20"/>
  <c r="G41" i="20"/>
  <c r="I40" i="20"/>
  <c r="H40" i="20"/>
  <c r="G40" i="20"/>
  <c r="I39" i="20"/>
  <c r="H39" i="20"/>
  <c r="G39" i="20"/>
  <c r="I38" i="20"/>
  <c r="H38" i="20"/>
  <c r="G38" i="20"/>
  <c r="I37" i="20"/>
  <c r="H37" i="20"/>
  <c r="G37" i="20"/>
  <c r="I36" i="20"/>
  <c r="H36" i="20"/>
  <c r="G36" i="20"/>
  <c r="I35" i="20"/>
  <c r="H35" i="20"/>
  <c r="G35" i="20"/>
  <c r="I34" i="20"/>
  <c r="H34" i="20"/>
  <c r="G34" i="20"/>
  <c r="I33" i="20"/>
  <c r="H33" i="20"/>
  <c r="G33" i="20"/>
  <c r="I32" i="20"/>
  <c r="H32" i="20"/>
  <c r="G32" i="20"/>
  <c r="I31" i="20"/>
  <c r="H31" i="20"/>
  <c r="G31" i="20"/>
  <c r="I26" i="20"/>
  <c r="H26" i="20"/>
  <c r="G26" i="20"/>
  <c r="I25" i="20"/>
  <c r="H25" i="20"/>
  <c r="G25" i="20"/>
  <c r="I24" i="20"/>
  <c r="H24" i="20"/>
  <c r="G24" i="20"/>
  <c r="I11" i="20"/>
  <c r="H11" i="20"/>
  <c r="G11" i="20"/>
  <c r="I10" i="20"/>
  <c r="H10" i="20"/>
  <c r="I9" i="20"/>
  <c r="H9" i="20"/>
  <c r="I8" i="20"/>
  <c r="H8" i="20"/>
  <c r="I7" i="20"/>
  <c r="H7" i="20"/>
  <c r="I6" i="20"/>
  <c r="H6" i="20"/>
  <c r="I5" i="20"/>
  <c r="H5" i="20"/>
  <c r="I65" i="20" l="1"/>
  <c r="H65" i="20"/>
  <c r="H147" i="20"/>
  <c r="T135" i="15" l="1"/>
  <c r="T166" i="15"/>
  <c r="T152" i="15" l="1"/>
  <c r="T179" i="15" l="1"/>
  <c r="S179" i="15"/>
  <c r="S166" i="15" l="1"/>
  <c r="S135" i="15" l="1"/>
  <c r="G36" i="15"/>
  <c r="H36" i="15"/>
  <c r="G37" i="15"/>
  <c r="H37" i="15"/>
  <c r="G38" i="15"/>
  <c r="H38" i="15"/>
  <c r="G39" i="15"/>
  <c r="H39" i="15"/>
  <c r="G40" i="15"/>
  <c r="H40" i="15"/>
  <c r="G41" i="15"/>
  <c r="H41" i="15"/>
  <c r="G42" i="15"/>
  <c r="H42" i="15"/>
  <c r="H44" i="15"/>
  <c r="H45" i="15"/>
  <c r="H47" i="15"/>
  <c r="R135" i="15" l="1"/>
  <c r="R179" i="15"/>
  <c r="R152" i="15"/>
  <c r="R71" i="15"/>
  <c r="R69" i="15"/>
  <c r="R166" i="15"/>
  <c r="Q135" i="15"/>
  <c r="Q179" i="15"/>
  <c r="Q166" i="15"/>
  <c r="Q152" i="15"/>
  <c r="Q70" i="15" l="1"/>
  <c r="Q71" i="15"/>
  <c r="P179" i="15" l="1"/>
  <c r="P152" i="15"/>
  <c r="P166" i="15" l="1"/>
  <c r="P135" i="15" l="1"/>
  <c r="H64" i="15"/>
  <c r="H65" i="15"/>
  <c r="H154" i="15"/>
  <c r="O152" i="15"/>
  <c r="O166" i="15" l="1"/>
  <c r="O179" i="15"/>
  <c r="O69" i="15"/>
  <c r="O135" i="15"/>
  <c r="M166" i="15"/>
  <c r="N166" i="15"/>
  <c r="N179" i="15"/>
  <c r="N152" i="15"/>
  <c r="N135" i="15" l="1"/>
  <c r="N70" i="15"/>
  <c r="M179" i="15" l="1"/>
  <c r="M152" i="15"/>
  <c r="M135" i="15" l="1"/>
  <c r="H60" i="15"/>
  <c r="H61" i="15"/>
  <c r="H62" i="15"/>
  <c r="H63" i="15"/>
  <c r="L179" i="15"/>
  <c r="L166" i="15"/>
  <c r="K152" i="15"/>
  <c r="L152" i="15"/>
  <c r="L135" i="15" l="1"/>
  <c r="L70" i="15"/>
  <c r="L71" i="15"/>
  <c r="L69" i="15"/>
  <c r="K179" i="15" l="1"/>
  <c r="K166" i="15"/>
  <c r="K135" i="15"/>
  <c r="K71" i="15" l="1"/>
  <c r="K70" i="15"/>
  <c r="J152" i="15" l="1"/>
  <c r="J71" i="15" l="1"/>
  <c r="J179" i="15"/>
  <c r="J135" i="15"/>
  <c r="J166" i="15"/>
  <c r="H83" i="15"/>
  <c r="H82" i="15"/>
  <c r="H81" i="15"/>
  <c r="I166" i="15" l="1"/>
  <c r="I179" i="15"/>
  <c r="H155" i="15" l="1"/>
  <c r="H156" i="15"/>
  <c r="H157" i="15"/>
  <c r="H158" i="15"/>
  <c r="H159" i="15"/>
  <c r="G77" i="15" l="1"/>
  <c r="I71" i="15" l="1"/>
  <c r="I69" i="15"/>
  <c r="I135" i="15"/>
  <c r="H5" i="15" l="1"/>
  <c r="H176" i="15" l="1"/>
  <c r="H153" i="15"/>
  <c r="H68" i="15" l="1"/>
  <c r="H72" i="15"/>
  <c r="H73" i="15"/>
  <c r="H74" i="15"/>
  <c r="H75" i="15"/>
  <c r="H76" i="15"/>
  <c r="H77" i="15"/>
  <c r="H67" i="15"/>
  <c r="H71" i="15"/>
  <c r="H102" i="15"/>
  <c r="H101" i="15"/>
  <c r="H92" i="15"/>
  <c r="H93" i="15"/>
  <c r="H95" i="15"/>
  <c r="H91" i="15"/>
  <c r="H169" i="15" l="1"/>
  <c r="H170" i="15"/>
  <c r="H171" i="15"/>
  <c r="H172" i="15"/>
  <c r="H173" i="15"/>
  <c r="H174" i="15"/>
  <c r="H168" i="15"/>
  <c r="H162" i="15" l="1"/>
  <c r="H163" i="15"/>
  <c r="H123" i="15" l="1"/>
  <c r="H122" i="15"/>
  <c r="H121" i="15"/>
  <c r="H70" i="15"/>
  <c r="H69" i="15"/>
  <c r="H161" i="15" l="1"/>
  <c r="H165" i="15"/>
  <c r="H164" i="15"/>
  <c r="H166" i="15"/>
  <c r="H87" i="15" l="1"/>
  <c r="H237" i="15" l="1"/>
  <c r="H236" i="15"/>
  <c r="H232" i="15"/>
  <c r="H231" i="15"/>
  <c r="H227" i="15"/>
  <c r="H226" i="15"/>
  <c r="H222" i="15"/>
  <c r="H221" i="15"/>
  <c r="H217" i="15"/>
  <c r="H216" i="15"/>
  <c r="H212" i="15"/>
  <c r="H211" i="15"/>
  <c r="H206" i="15"/>
  <c r="H205" i="15"/>
  <c r="H201" i="15"/>
  <c r="H200" i="15"/>
  <c r="H195" i="15"/>
  <c r="H194" i="15"/>
  <c r="H190" i="15"/>
  <c r="H189" i="15"/>
  <c r="H185" i="15"/>
  <c r="H184" i="15"/>
  <c r="H149" i="15"/>
  <c r="H147" i="15"/>
  <c r="H146" i="15"/>
  <c r="H145" i="15"/>
  <c r="H143" i="15"/>
  <c r="H142" i="15"/>
  <c r="H141" i="15"/>
  <c r="H140" i="15"/>
  <c r="H136" i="15"/>
  <c r="H134" i="15"/>
  <c r="H133" i="15"/>
  <c r="H132" i="15"/>
  <c r="H130" i="15"/>
  <c r="H129" i="15"/>
  <c r="H128" i="15"/>
  <c r="H127" i="15"/>
  <c r="H125" i="15"/>
  <c r="H124" i="15"/>
  <c r="H118" i="15"/>
  <c r="H117" i="15"/>
  <c r="H116" i="15"/>
  <c r="H115" i="15"/>
  <c r="H114" i="15"/>
  <c r="H113" i="15"/>
  <c r="H112" i="15"/>
  <c r="H111" i="15"/>
  <c r="H110" i="15"/>
  <c r="H103" i="15"/>
  <c r="H97" i="15"/>
  <c r="H96" i="15"/>
  <c r="H78" i="15"/>
  <c r="H58" i="15"/>
  <c r="H57" i="15"/>
  <c r="H56" i="15"/>
  <c r="H55" i="15"/>
  <c r="H53" i="15"/>
  <c r="H52" i="15"/>
  <c r="H49" i="15"/>
  <c r="H48" i="15"/>
  <c r="H35" i="15"/>
  <c r="H34" i="15"/>
  <c r="H33" i="15"/>
  <c r="H32" i="15"/>
  <c r="H31" i="15"/>
  <c r="H26" i="15"/>
  <c r="H25" i="15"/>
  <c r="H24" i="15"/>
  <c r="H11" i="15"/>
  <c r="H10" i="15"/>
  <c r="H9" i="15"/>
  <c r="H8" i="15"/>
  <c r="H7" i="15"/>
  <c r="H6" i="15"/>
  <c r="H191" i="15" l="1"/>
  <c r="H213" i="15"/>
  <c r="H233" i="15"/>
  <c r="H186" i="15"/>
  <c r="H228" i="15"/>
  <c r="H223" i="15"/>
  <c r="H218" i="15"/>
  <c r="H238" i="15"/>
  <c r="H207" i="15"/>
  <c r="H196" i="15"/>
  <c r="H202" i="15"/>
  <c r="H152" i="15"/>
  <c r="H135" i="15" l="1"/>
  <c r="G11" i="15" l="1"/>
  <c r="T238" i="15"/>
  <c r="S238" i="15"/>
  <c r="R238" i="15"/>
  <c r="Q238" i="15"/>
  <c r="P238" i="15"/>
  <c r="O238" i="15"/>
  <c r="N238" i="15"/>
  <c r="M238" i="15"/>
  <c r="L238" i="15"/>
  <c r="K238" i="15"/>
  <c r="J238" i="15"/>
  <c r="I238" i="15"/>
  <c r="G237" i="15"/>
  <c r="G236" i="15"/>
  <c r="T233" i="15"/>
  <c r="S233" i="15"/>
  <c r="R233" i="15"/>
  <c r="Q233" i="15"/>
  <c r="P233" i="15"/>
  <c r="O233" i="15"/>
  <c r="N233" i="15"/>
  <c r="M233" i="15"/>
  <c r="L233" i="15"/>
  <c r="K233" i="15"/>
  <c r="J233" i="15"/>
  <c r="I233" i="15"/>
  <c r="G232" i="15"/>
  <c r="G231" i="15"/>
  <c r="T228" i="15"/>
  <c r="S228" i="15"/>
  <c r="R228" i="15"/>
  <c r="Q228" i="15"/>
  <c r="P228" i="15"/>
  <c r="O228" i="15"/>
  <c r="N228" i="15"/>
  <c r="M228" i="15"/>
  <c r="L228" i="15"/>
  <c r="K228" i="15"/>
  <c r="J228" i="15"/>
  <c r="I228" i="15"/>
  <c r="G227" i="15"/>
  <c r="G226" i="15"/>
  <c r="T223" i="15"/>
  <c r="S223" i="15"/>
  <c r="R223" i="15"/>
  <c r="Q223" i="15"/>
  <c r="P223" i="15"/>
  <c r="O223" i="15"/>
  <c r="N223" i="15"/>
  <c r="M223" i="15"/>
  <c r="L223" i="15"/>
  <c r="K223" i="15"/>
  <c r="J223" i="15"/>
  <c r="I223" i="15"/>
  <c r="G222" i="15"/>
  <c r="G221" i="15"/>
  <c r="T218" i="15"/>
  <c r="S218" i="15"/>
  <c r="R218" i="15"/>
  <c r="Q218" i="15"/>
  <c r="P218" i="15"/>
  <c r="O218" i="15"/>
  <c r="N218" i="15"/>
  <c r="M218" i="15"/>
  <c r="L218" i="15"/>
  <c r="K218" i="15"/>
  <c r="J218" i="15"/>
  <c r="I218" i="15"/>
  <c r="G217" i="15"/>
  <c r="G216" i="15"/>
  <c r="T213" i="15"/>
  <c r="S213" i="15"/>
  <c r="R213" i="15"/>
  <c r="Q213" i="15"/>
  <c r="P213" i="15"/>
  <c r="O213" i="15"/>
  <c r="N213" i="15"/>
  <c r="M213" i="15"/>
  <c r="L213" i="15"/>
  <c r="K213" i="15"/>
  <c r="J213" i="15"/>
  <c r="I213" i="15"/>
  <c r="G212" i="15"/>
  <c r="G211" i="15"/>
  <c r="T207" i="15"/>
  <c r="S207" i="15"/>
  <c r="R207" i="15"/>
  <c r="Q207" i="15"/>
  <c r="P207" i="15"/>
  <c r="O207" i="15"/>
  <c r="N207" i="15"/>
  <c r="M207" i="15"/>
  <c r="L207" i="15"/>
  <c r="K207" i="15"/>
  <c r="J207" i="15"/>
  <c r="I207" i="15"/>
  <c r="G206" i="15"/>
  <c r="G205" i="15"/>
  <c r="T202" i="15"/>
  <c r="S202" i="15"/>
  <c r="R202" i="15"/>
  <c r="Q202" i="15"/>
  <c r="P202" i="15"/>
  <c r="O202" i="15"/>
  <c r="N202" i="15"/>
  <c r="M202" i="15"/>
  <c r="L202" i="15"/>
  <c r="K202" i="15"/>
  <c r="J202" i="15"/>
  <c r="I202" i="15"/>
  <c r="G201" i="15"/>
  <c r="G200" i="15"/>
  <c r="T196" i="15"/>
  <c r="S196" i="15"/>
  <c r="R196" i="15"/>
  <c r="Q196" i="15"/>
  <c r="P196" i="15"/>
  <c r="O196" i="15"/>
  <c r="N196" i="15"/>
  <c r="M196" i="15"/>
  <c r="L196" i="15"/>
  <c r="K196" i="15"/>
  <c r="J196" i="15"/>
  <c r="I196" i="15"/>
  <c r="G195" i="15"/>
  <c r="G194" i="15"/>
  <c r="T191" i="15"/>
  <c r="S191" i="15"/>
  <c r="R191" i="15"/>
  <c r="Q191" i="15"/>
  <c r="P191" i="15"/>
  <c r="O191" i="15"/>
  <c r="N191" i="15"/>
  <c r="M191" i="15"/>
  <c r="L191" i="15"/>
  <c r="K191" i="15"/>
  <c r="G190" i="15"/>
  <c r="G189" i="15"/>
  <c r="T186" i="15"/>
  <c r="S186" i="15"/>
  <c r="R186" i="15"/>
  <c r="Q186" i="15"/>
  <c r="P186" i="15"/>
  <c r="O186" i="15"/>
  <c r="N186" i="15"/>
  <c r="M186" i="15"/>
  <c r="L186" i="15"/>
  <c r="K186" i="15"/>
  <c r="J186" i="15"/>
  <c r="I186" i="15"/>
  <c r="G185" i="15"/>
  <c r="G184" i="15"/>
  <c r="G147" i="15"/>
  <c r="G146" i="15"/>
  <c r="G145" i="15"/>
  <c r="G143" i="15"/>
  <c r="G142" i="15"/>
  <c r="G141" i="15"/>
  <c r="G140" i="15"/>
  <c r="G136" i="15"/>
  <c r="G135" i="15"/>
  <c r="G134" i="15"/>
  <c r="G133" i="15"/>
  <c r="G132" i="15"/>
  <c r="G130" i="15"/>
  <c r="G129" i="15"/>
  <c r="G128" i="15"/>
  <c r="G127" i="15"/>
  <c r="G125" i="15"/>
  <c r="G124" i="15"/>
  <c r="G123" i="15"/>
  <c r="G103" i="15"/>
  <c r="G58" i="15"/>
  <c r="G57" i="15"/>
  <c r="G56" i="15"/>
  <c r="G55" i="15"/>
  <c r="G53" i="15"/>
  <c r="G52" i="15"/>
  <c r="G35" i="15"/>
  <c r="G34" i="15"/>
  <c r="G33" i="15"/>
  <c r="G32" i="15"/>
  <c r="G31" i="15"/>
  <c r="G26" i="15"/>
  <c r="G25" i="15"/>
  <c r="G24" i="15"/>
  <c r="G213" i="15" l="1"/>
  <c r="G191" i="15"/>
  <c r="G207" i="15"/>
  <c r="G238" i="15"/>
  <c r="G186" i="15"/>
  <c r="G202" i="15"/>
  <c r="G223" i="15"/>
  <c r="G196" i="15"/>
  <c r="G218" i="15"/>
  <c r="G233" i="15"/>
  <c r="G228" i="15"/>
  <c r="I147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Wisnowski, Brian</author>
    <author>Windows User</author>
  </authors>
  <commentList>
    <comment ref="Q118" authorId="0" shapeId="0" xr:uid="{2B41298A-3F95-4D1A-B711-DB37DEADC037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</t>
        </r>
      </text>
    </comment>
    <comment ref="R118" authorId="0" shapeId="0" xr:uid="{7C584AB2-4243-461E-9710-68A77CCDBA9E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B138" authorId="0" shapeId="0" xr:uid="{F6EA4BE4-E6B0-432D-AE68-B04061521433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Add All Cash Assistance incluing BD and Refugee
</t>
        </r>
      </text>
    </comment>
    <comment ref="U141" authorId="1" shapeId="0" xr:uid="{342D4338-B239-4E05-955F-C4B62D59787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  <comment ref="T158" authorId="0" shapeId="0" xr:uid="{72D7517F-5C14-4F69-8178-9117E2829669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includes 5/1-5/21… Agency moved to Webex and awaiting report training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Wisnowski, Brian</author>
    <author>Windows User</author>
  </authors>
  <commentList>
    <comment ref="Q120" authorId="0" shapeId="0" xr:uid="{7998A37B-B471-42BC-B850-B6DC29C353C9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</t>
        </r>
      </text>
    </comment>
    <comment ref="R120" authorId="0" shapeId="0" xr:uid="{15D5200E-F23D-4756-B3F5-DAA400840893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S120" authorId="0" shapeId="0" xr:uid="{522D4849-ECF7-4A12-B2D3-CECACECFF46D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T120" authorId="0" shapeId="0" xr:uid="{3BABDC5B-E6CC-43D9-AA09-EB736BCC3A06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U120" authorId="0" shapeId="0" xr:uid="{3CF56468-F830-4F9C-A9F3-77CBD59BDC2C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B140" authorId="0" shapeId="0" xr:uid="{09077691-80C4-4298-8F3A-72FF3CCBD44F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Add All Cash Assistance incluing BD and Refugee
</t>
        </r>
      </text>
    </comment>
    <comment ref="U143" authorId="1" shapeId="0" xr:uid="{AD9A7521-DEE0-424B-87A9-CDFEDFCA23BC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  <comment ref="K160" authorId="0" shapeId="0" xr:uid="{D8EE0A04-9783-491B-8661-E82742328D21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captured from 8/23-8/31 do to migration of system
</t>
        </r>
      </text>
    </comment>
    <comment ref="T160" authorId="0" shapeId="0" xr:uid="{A9CFAA00-44A2-468D-8495-BEF03BD4ACF8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includes 5/1-5/21… Agency moved to Webex and awaiting report training</t>
        </r>
      </text>
    </comment>
    <comment ref="T164" authorId="0" shapeId="0" xr:uid="{5FC81523-46AA-445F-8B70-147A937B59DC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updated after board meeting</t>
        </r>
      </text>
    </comment>
    <comment ref="T165" authorId="0" shapeId="0" xr:uid="{FA0141C3-5450-4851-A2A1-79E593365AEB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updated after board meeting</t>
        </r>
      </text>
    </comment>
    <comment ref="M169" authorId="0" shapeId="0" xr:uid="{9B3B6325-C66B-4268-BD16-BE3D7F9399B6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I believe this report has been maxed out on data warehouse, the only thing that changes is the number of duplicates but I think old data is being pushed out as new data is entered because each report has around 150k rows
</t>
        </r>
      </text>
    </comment>
    <comment ref="M183" authorId="0" shapeId="0" xr:uid="{B4DB5691-746F-4153-AFAB-074DF13BB320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the state transitioned to a new system on 9/19/25.  North Carolina Online Aging &amp; Adult Services Information System (NC OAASIS).  Therefore, they have not collected the data for the performance measures as we weren't able to input the information until late October with a November 3rd deadline. There is no known timeline for this data</t>
        </r>
      </text>
    </comment>
    <comment ref="M184" authorId="0" shapeId="0" xr:uid="{B935507F-8FA7-453B-9D6D-46439425400B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the state transitioned to a new system on 9/19/25.  North Carolina Online Aging &amp; Adult Services Information System (NC OAASIS).  Therefore, they have not collected the data for the performance measures as we weren't able to input the information until late October with a November 3rd deadline. There is no known timeline for this data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Wisnowski, Brian</author>
    <author>Windows User</author>
  </authors>
  <commentList>
    <comment ref="B143" authorId="0" shapeId="0" xr:uid="{6A5C0ACB-30DE-4BE5-9F60-324A3E5980A9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Add All Cash Assistance incluing BD and Refugee
</t>
        </r>
      </text>
    </comment>
    <comment ref="T146" authorId="1" shapeId="0" xr:uid="{B4C7086B-83E4-4ABB-8838-A57A86204922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  <comment ref="J164" authorId="0" shapeId="0" xr:uid="{C19320CA-17D7-4D1A-BE0A-354F0A3C4825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captured from 8/23-8/31 do to migration of system
</t>
        </r>
      </text>
    </comment>
    <comment ref="S164" authorId="0" shapeId="0" xr:uid="{9C86F83D-8941-4FA1-94F8-C863288A7CCD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includes 5/1-5/21… Agency moved to Webex and awaiting report training</t>
        </r>
      </text>
    </comment>
  </commentList>
</comments>
</file>

<file path=xl/sharedStrings.xml><?xml version="1.0" encoding="utf-8"?>
<sst xmlns="http://schemas.openxmlformats.org/spreadsheetml/2006/main" count="1126" uniqueCount="279">
  <si>
    <t>Total # of Reports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</si>
  <si>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</si>
  <si>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</si>
  <si>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</si>
  <si>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</si>
  <si>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</si>
  <si>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</si>
  <si>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</si>
  <si>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</si>
  <si>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</si>
  <si>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</si>
  <si>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</si>
  <si>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</si>
  <si>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Child Protective Services - Investigative Assessments</t>
  </si>
  <si>
    <t>Child Protective Services - In-Home Services</t>
  </si>
  <si>
    <t>Male</t>
  </si>
  <si>
    <t>Female</t>
  </si>
  <si>
    <t># of Children with TPR</t>
  </si>
  <si>
    <t>Average # of Months in care since TPR</t>
  </si>
  <si>
    <t>Total # added</t>
  </si>
  <si>
    <t>Total # removed</t>
  </si>
  <si>
    <t># of TPRs pending</t>
  </si>
  <si>
    <t># of TPRs Filed</t>
  </si>
  <si>
    <t>Adult Services</t>
  </si>
  <si>
    <t>Adult Protective Services (APS)</t>
  </si>
  <si>
    <t>Adult Guardian Services</t>
  </si>
  <si>
    <t>Adult In-Home Aide Services</t>
  </si>
  <si>
    <t>Crisis Services</t>
  </si>
  <si>
    <t>Work First Family Assistance</t>
  </si>
  <si>
    <t>Work First</t>
  </si>
  <si>
    <t>Work First Employment Services</t>
  </si>
  <si>
    <t>Program Integrity</t>
  </si>
  <si>
    <t>Customer Information Center</t>
  </si>
  <si>
    <t>Reception at 414 East Main</t>
  </si>
  <si>
    <t>Reunifications</t>
  </si>
  <si>
    <t>Guardianship</t>
  </si>
  <si>
    <t>Adoption</t>
  </si>
  <si>
    <t>Data Not Available</t>
  </si>
  <si>
    <t>Custody</t>
  </si>
  <si>
    <t>N/A</t>
  </si>
  <si>
    <t>Group Care Monitoring Services (GCMS)</t>
  </si>
  <si>
    <t>Total # Receiving Adult Day Care Services</t>
  </si>
  <si>
    <t>Total # Receiving Adult Day Health Services</t>
  </si>
  <si>
    <t>Child Protective Services</t>
  </si>
  <si>
    <t>Foster Care (Children)</t>
  </si>
  <si>
    <t>Adoptions (Children)</t>
  </si>
  <si>
    <t>Total # of FTEs</t>
  </si>
  <si>
    <t>Total # of Cases</t>
  </si>
  <si>
    <t>State Standard</t>
  </si>
  <si>
    <t>Durham County</t>
  </si>
  <si>
    <t>Intake (Reports)</t>
  </si>
  <si>
    <t>In-Home Services (Cases/Families)</t>
  </si>
  <si>
    <t>Child Placement and Permanency Services</t>
  </si>
  <si>
    <t>100 : 1</t>
  </si>
  <si>
    <t>10 : 1</t>
  </si>
  <si>
    <t>15 : 1</t>
  </si>
  <si>
    <t>25 : 1</t>
  </si>
  <si>
    <t>30 : 1</t>
  </si>
  <si>
    <t>40 : 1</t>
  </si>
  <si>
    <t>Investigations and Assessments (Cases/Families)</t>
  </si>
  <si>
    <t>Other</t>
  </si>
  <si>
    <t>CASELOAD ANALYSIS - # of Cases per FTE</t>
  </si>
  <si>
    <t>Community Alternative Placement (CAP)</t>
  </si>
  <si>
    <t>Special Assistance (SA) In-Home Services</t>
  </si>
  <si>
    <t>Home Centered Care (HCC)</t>
  </si>
  <si>
    <t>6</t>
  </si>
  <si>
    <t>35 : 1</t>
  </si>
  <si>
    <t>14 : 1</t>
  </si>
  <si>
    <t>265</t>
  </si>
  <si>
    <t xml:space="preserve">3 </t>
  </si>
  <si>
    <t>88 : 1</t>
  </si>
  <si>
    <t>191</t>
  </si>
  <si>
    <t>10</t>
  </si>
  <si>
    <t>19 : 1</t>
  </si>
  <si>
    <t>100</t>
  </si>
  <si>
    <t>12</t>
  </si>
  <si>
    <t>8 : 1</t>
  </si>
  <si>
    <t>209</t>
  </si>
  <si>
    <t>16</t>
  </si>
  <si>
    <t>13 : 1</t>
  </si>
  <si>
    <t>32</t>
  </si>
  <si>
    <t>4</t>
  </si>
  <si>
    <t xml:space="preserve">68 </t>
  </si>
  <si>
    <t>11 : 1</t>
  </si>
  <si>
    <t>76</t>
  </si>
  <si>
    <t>3</t>
  </si>
  <si>
    <t>421</t>
  </si>
  <si>
    <t>42 : 1</t>
  </si>
  <si>
    <t>129</t>
  </si>
  <si>
    <t>5</t>
  </si>
  <si>
    <t>27 : 1</t>
  </si>
  <si>
    <t>53</t>
  </si>
  <si>
    <t>135</t>
  </si>
  <si>
    <t>Foster Care Costs</t>
  </si>
  <si>
    <t>Clothing</t>
  </si>
  <si>
    <t>Educational</t>
  </si>
  <si>
    <t>Misc</t>
  </si>
  <si>
    <t>Number of reports investigated</t>
  </si>
  <si>
    <t>Family Safety And Permanency Division</t>
  </si>
  <si>
    <t>Family Economic And Independence Division</t>
  </si>
  <si>
    <t>Customer Accountability And Program Development Division</t>
  </si>
  <si>
    <t>Child Support Services</t>
  </si>
  <si>
    <t>Client Totals</t>
  </si>
  <si>
    <t>Total number of ongoing APS cases</t>
  </si>
  <si>
    <t>Total number added</t>
  </si>
  <si>
    <t>Total number removed</t>
  </si>
  <si>
    <t>Total number of hours of service provided</t>
  </si>
  <si>
    <t>Total amount of child support dollars collected</t>
  </si>
  <si>
    <t>Number of investigative assessments initiated within 24 hours</t>
  </si>
  <si>
    <t>Number of family assessments initiated within 72 hours</t>
  </si>
  <si>
    <t>Number of children in DSS custody</t>
  </si>
  <si>
    <t>Number in custody from 0 - 12 months</t>
  </si>
  <si>
    <t>Number in custody from 13 - 24 months</t>
  </si>
  <si>
    <t>Number in custody 25+ months</t>
  </si>
  <si>
    <t>Other (not previously reported, death, transfer)</t>
  </si>
  <si>
    <t>Total number of reports</t>
  </si>
  <si>
    <t>Total number of CPS hotline calls</t>
  </si>
  <si>
    <t>Total number of investigative assessments</t>
  </si>
  <si>
    <t>Total number of family assessments</t>
  </si>
  <si>
    <t>Number of voluntary placement agreements (18-21 year olds)</t>
  </si>
  <si>
    <t>Number of new placements</t>
  </si>
  <si>
    <t>Number of exits from foster care</t>
  </si>
  <si>
    <t>Aged out/Emancipation</t>
  </si>
  <si>
    <t>Number of adoptions by relatives</t>
  </si>
  <si>
    <t>Child Placement And Permanency Services - Adoptions / Termination of Parental Rights (TPR)</t>
  </si>
  <si>
    <t>Child Placement And Permanency Services - Foster Care</t>
  </si>
  <si>
    <t>Number of adoptions by non-relatives</t>
  </si>
  <si>
    <t>Total number of licensed foster homes</t>
  </si>
  <si>
    <t>Total number added that were newly licensed</t>
  </si>
  <si>
    <t>Total number that were removed or terminated</t>
  </si>
  <si>
    <t>Number of available homes for new placement</t>
  </si>
  <si>
    <t>Room and board</t>
  </si>
  <si>
    <t>Personal needs</t>
  </si>
  <si>
    <t>Respite care</t>
  </si>
  <si>
    <t>Medical needs</t>
  </si>
  <si>
    <t>Emergency payment</t>
  </si>
  <si>
    <t xml:space="preserve">Total foster care costs </t>
  </si>
  <si>
    <t>County cost for undocumented youth (subset of all FC costs)</t>
  </si>
  <si>
    <t>Number of new APS reports evaluated</t>
  </si>
  <si>
    <t>Number of new cases added</t>
  </si>
  <si>
    <t xml:space="preserve">Number of cases removed </t>
  </si>
  <si>
    <t>Total number of adults receiving special assistance (SA) in-home aide services</t>
  </si>
  <si>
    <t>Total number of special assistance (SA) in-home cases</t>
  </si>
  <si>
    <t>HCCBG (Home And Community Block Grant) - Total number of individuals served</t>
  </si>
  <si>
    <t>County (Non HCCBG) - Total number of individuals served</t>
  </si>
  <si>
    <t>Total number of individuals on meals on wheels waiting list</t>
  </si>
  <si>
    <t>Total number of families served</t>
  </si>
  <si>
    <t>Number of families served with utility assistance</t>
  </si>
  <si>
    <t>Number of families served with medical assistance</t>
  </si>
  <si>
    <t>Number of families served with food assistance</t>
  </si>
  <si>
    <t>Number of families served with shelter assistance</t>
  </si>
  <si>
    <t>Number of families served with water assistance</t>
  </si>
  <si>
    <t>Number of families served with burial assistance</t>
  </si>
  <si>
    <t>Number of families served with other types of assistance</t>
  </si>
  <si>
    <t>Number of families assisted thru opening doors</t>
  </si>
  <si>
    <t>Number of title IV-E children served (duplicated total)</t>
  </si>
  <si>
    <t>Number of homeless children served (duplicated total)</t>
  </si>
  <si>
    <t>Total number of children on the waiting list</t>
  </si>
  <si>
    <t>Total number of food and nutrition services recipients</t>
  </si>
  <si>
    <t>Total number of able bodied adults with out dependents (ABAWDS)</t>
  </si>
  <si>
    <t>Total amount of food and nutrition services dollars spent</t>
  </si>
  <si>
    <t>Food And Nutrition Services</t>
  </si>
  <si>
    <t>Total number of health choice recipients</t>
  </si>
  <si>
    <t>Total number of special assistance (SA) recipients</t>
  </si>
  <si>
    <t>Total amount of special assistance (SA) dollars spent</t>
  </si>
  <si>
    <t>Number of child only cases</t>
  </si>
  <si>
    <t>Number of adult included cases</t>
  </si>
  <si>
    <t>Total number who received employment services</t>
  </si>
  <si>
    <t>Total remaining off work first for employment (12 months after leaving work first)</t>
  </si>
  <si>
    <t>Participation rate (all families)</t>
  </si>
  <si>
    <t>Number employed during the month</t>
  </si>
  <si>
    <t>Number of Benefit diversion cases</t>
  </si>
  <si>
    <t>Total dollar amount collected</t>
  </si>
  <si>
    <t>Dollar amount collected for work first family assistance</t>
  </si>
  <si>
    <t>Dollar amount collected for food and nutrition services</t>
  </si>
  <si>
    <t>Dollar amount collected for family and children's medicaid</t>
  </si>
  <si>
    <t>Dollar amount collected for special assistance medicaid</t>
  </si>
  <si>
    <t>Dollar amount collected for child care</t>
  </si>
  <si>
    <t>Dollar amount collected for low Income energy assistance</t>
  </si>
  <si>
    <t>Total number of visits thru reception</t>
  </si>
  <si>
    <t>Total number of call center calls (ext. 8000)</t>
  </si>
  <si>
    <t>Total number of calls handled</t>
  </si>
  <si>
    <t>Average % of calls handled</t>
  </si>
  <si>
    <t>Staff Training And Retention</t>
  </si>
  <si>
    <t>Number of employees participating in mandatory training classes</t>
  </si>
  <si>
    <t>Number of employees participating in technology training</t>
  </si>
  <si>
    <t>Number of employees participating in other training</t>
  </si>
  <si>
    <t>Total number of DSS clients serviced (unduplicated count)</t>
  </si>
  <si>
    <t>Number of adults for whom DSS is guardian</t>
  </si>
  <si>
    <t>Reception at 1201 South Briggs Avenue (childcare)</t>
  </si>
  <si>
    <t>Total number of children</t>
  </si>
  <si>
    <t>Total number of families</t>
  </si>
  <si>
    <t>Total number of families with court involved</t>
  </si>
  <si>
    <t>Number with court ordered protection plan (COPP)</t>
  </si>
  <si>
    <t>Number with kinship placement</t>
  </si>
  <si>
    <t>Total number of children remaining at home</t>
  </si>
  <si>
    <t>Total number of children put in custody moved from in-home to foster care</t>
  </si>
  <si>
    <t>Child Placement And Permanency Services - MAPP And Foster Home Licensing</t>
  </si>
  <si>
    <t>Meal On Wheels (MOW)</t>
  </si>
  <si>
    <t>AVG</t>
  </si>
  <si>
    <t>Medicaid</t>
  </si>
  <si>
    <t>Total number of Medicaid recipients (Family &amp; Adult)</t>
  </si>
  <si>
    <t>Total amount of Medicaid dollars spent</t>
  </si>
  <si>
    <t>Total number of food and nutrition services cases</t>
  </si>
  <si>
    <t>W/n 7-10 business days after the 1st</t>
  </si>
  <si>
    <t>W/n 9-10 business days after the 1st</t>
  </si>
  <si>
    <t>Recoupment</t>
  </si>
  <si>
    <t>Total number of work first cases</t>
  </si>
  <si>
    <t>Race- Black</t>
  </si>
  <si>
    <t>Race- White</t>
  </si>
  <si>
    <t>Race- Other</t>
  </si>
  <si>
    <t>Race- Hispanic</t>
  </si>
  <si>
    <t>Covid</t>
  </si>
  <si>
    <t>FY 21</t>
  </si>
  <si>
    <t>N/a</t>
  </si>
  <si>
    <t>Number of share your christmas household members sponsored (total)</t>
  </si>
  <si>
    <t>Number of share your thanksgiving household members sponsored (total)</t>
  </si>
  <si>
    <t>FY 22</t>
  </si>
  <si>
    <t>Number of book bag children served (running total)</t>
  </si>
  <si>
    <t>Number of home adoptive studies completed</t>
  </si>
  <si>
    <t>FY 24</t>
  </si>
  <si>
    <t>Bookbags and Holidays</t>
  </si>
  <si>
    <t xml:space="preserve">Total number of employees participating in training </t>
  </si>
  <si>
    <t>month behind</t>
  </si>
  <si>
    <t xml:space="preserve">Number of employees participating in interpersonal skills classes </t>
  </si>
  <si>
    <t xml:space="preserve">Number of Employees completing program training </t>
  </si>
  <si>
    <t>Number of employees participating mandatory PROGRAM training</t>
  </si>
  <si>
    <t>FY 25</t>
  </si>
  <si>
    <t>Durham eligibles as a percent of Durham's population (Census.gov Population Jul 2022 estimate 326,126)</t>
  </si>
  <si>
    <t>Number of new APS Intakes accepted for evaluation</t>
  </si>
  <si>
    <r>
      <t>Staff Training And Retention</t>
    </r>
    <r>
      <rPr>
        <b/>
        <sz val="11"/>
        <color rgb="FFFF0000"/>
        <rFont val="Arial"/>
        <family val="2"/>
      </rPr>
      <t xml:space="preserve"> (month behind)</t>
    </r>
  </si>
  <si>
    <t>Average % of Durham County's population who receive(d) services from DSS (Census.gov July 2022 estimate)</t>
  </si>
  <si>
    <t xml:space="preserve">Total dollar amount of cash assistance payments </t>
  </si>
  <si>
    <t>Dollar amount collected for work first Crops</t>
  </si>
  <si>
    <t>Monthly Foster Care Home Visits</t>
  </si>
  <si>
    <r>
      <t xml:space="preserve">95% of all foster youth have </t>
    </r>
    <r>
      <rPr>
        <b/>
        <sz val="10"/>
        <rFont val="Arial"/>
        <family val="2"/>
      </rPr>
      <t>ONE</t>
    </r>
    <r>
      <rPr>
        <sz val="10"/>
        <rFont val="Arial"/>
        <family val="2"/>
      </rPr>
      <t xml:space="preserve"> face-to-face visit with the social worker each month. </t>
    </r>
  </si>
  <si>
    <r>
      <t xml:space="preserve">Percentage of </t>
    </r>
    <r>
      <rPr>
        <sz val="12"/>
        <color theme="1"/>
        <rFont val="Aptos"/>
        <family val="2"/>
      </rPr>
      <t xml:space="preserve">children in foster care for a full month who had a </t>
    </r>
    <r>
      <rPr>
        <b/>
        <sz val="12"/>
        <color rgb="FFFF0000"/>
        <rFont val="Aptos"/>
        <family val="2"/>
      </rPr>
      <t>visit in the home</t>
    </r>
  </si>
  <si>
    <t>Number of book bag accepted (running total)</t>
  </si>
  <si>
    <t>Number of share your thanksgiving accepted (total)</t>
  </si>
  <si>
    <t>Number of share your christmas accepted (total)</t>
  </si>
  <si>
    <t xml:space="preserve"> </t>
  </si>
  <si>
    <t>CS4: Percentage of cases received a payment toward arrears.</t>
  </si>
  <si>
    <t>CS3: Percentage of current child support paid.</t>
  </si>
  <si>
    <t>CS2: Percentage of child support cases that have a court order establishing support obligations.</t>
  </si>
  <si>
    <t>CS1: Percentage of paternities established or acknowledged for children born out of wedlock.</t>
  </si>
  <si>
    <t>AS4: The county will process 85% of Special Assistance for the Disabled (SAD) applications within 60 calendar days of the application date.</t>
  </si>
  <si>
    <t>AS3: The county will process 85% of Special Assistance for the Aged (SAA) applications within 45 calendar days of the application date.</t>
  </si>
  <si>
    <t>Special Assistance (SA)</t>
  </si>
  <si>
    <t>AS2: The county will complete 85% of APS evaluations involving allegations of exploitation within 45 days of the report.</t>
  </si>
  <si>
    <t>AS1: The county will complete 85% of APS evaluations involving allegations of abuse or neglect within 30 days of the report.</t>
  </si>
  <si>
    <r>
      <t xml:space="preserve">FNS3: The county will ensure that 95% of FNS </t>
    </r>
    <r>
      <rPr>
        <b/>
        <sz val="10"/>
        <color theme="1"/>
        <rFont val="Arial"/>
        <family val="2"/>
      </rPr>
      <t>recertifications</t>
    </r>
    <r>
      <rPr>
        <sz val="10"/>
        <color theme="1"/>
        <rFont val="Arial"/>
        <family val="2"/>
      </rPr>
      <t xml:space="preserve"> are processed on time, each month.</t>
    </r>
  </si>
  <si>
    <r>
      <t xml:space="preserve">FNS2: The county will process 95% of </t>
    </r>
    <r>
      <rPr>
        <b/>
        <sz val="10"/>
        <color theme="1"/>
        <rFont val="Arial"/>
        <family val="2"/>
      </rPr>
      <t>regular</t>
    </r>
    <r>
      <rPr>
        <sz val="10"/>
        <color theme="1"/>
        <rFont val="Arial"/>
        <family val="2"/>
      </rPr>
      <t xml:space="preserve"> FNS applications within the timeframe that allows the household to have access to the FNS benefits on or before the 30th calendar day from the date of application.</t>
    </r>
  </si>
  <si>
    <r>
      <t xml:space="preserve">FNS1: The county will process 95% of </t>
    </r>
    <r>
      <rPr>
        <b/>
        <sz val="10"/>
        <color theme="1"/>
        <rFont val="Arial"/>
        <family val="2"/>
      </rPr>
      <t>expedited</t>
    </r>
    <r>
      <rPr>
        <sz val="10"/>
        <color theme="1"/>
        <rFont val="Arial"/>
        <family val="2"/>
      </rPr>
      <t xml:space="preserve"> FNS applications within the timeframe that allows the household to have access to the FNS benefits on or before the 7th calendar day from the date of application.</t>
    </r>
  </si>
  <si>
    <t>Food and Nutrition Services (FNS)</t>
  </si>
  <si>
    <t>WF4: The county will process 95% of Work First recertifications within 60 calendar days prior to the last day of the current certification period.</t>
  </si>
  <si>
    <t>WF3: The county will process 95% of Work First applications within 45 days of receipt.</t>
  </si>
  <si>
    <t>EP2: The county will process 95% of Crisis Intervention Program (CIP) applications, that have heat or cooling source with a past due or final notice, within two (2) business days from the date of application or date all verification is received, whichever comes first.</t>
  </si>
  <si>
    <t>EP1: The county will process 95% of Crisis Intervention Program (CIP) applications, with no heat or cooling source, within one (1) business day from the date of application or date all verification is received, whichever comes first.</t>
  </si>
  <si>
    <t>Energy Programs</t>
  </si>
  <si>
    <t>HB 630 Measures</t>
  </si>
  <si>
    <t>HCCBG (Home And Community Block Grant) - HDM</t>
  </si>
  <si>
    <t>HCCBG (Home And Community Block Grant) - IHA</t>
  </si>
  <si>
    <t>Home Center Care</t>
  </si>
  <si>
    <t># of closed 204 cases</t>
  </si>
  <si>
    <t># of new ongoing 204 cases</t>
  </si>
  <si>
    <t># of new 204 cases received</t>
  </si>
  <si>
    <t>Child Placement And Permanency Services - NTDC And Foster Home Licensing</t>
  </si>
  <si>
    <t># of children in In-Home Services</t>
  </si>
  <si>
    <t># of open cases for CPS In-Home Services</t>
  </si>
  <si>
    <t>CPS In-Home Services</t>
  </si>
  <si>
    <t>FY 26</t>
  </si>
  <si>
    <t>Average % of Durham County's population who receive(d) services from DSS (Census.gov July 2025 estimate)</t>
  </si>
  <si>
    <t># of Adults Receiving In-home aide</t>
  </si>
  <si>
    <t>Number of unclaimed bodies received</t>
  </si>
  <si>
    <t xml:space="preserve">    Number of Unclaimed Bodies completed</t>
  </si>
  <si>
    <t xml:space="preserve">   Number of Unclaimed Bodies pending</t>
  </si>
  <si>
    <t>Crisis Services (County Programs)</t>
  </si>
  <si>
    <t xml:space="preserve">    Number of families assisted thru opening doors</t>
  </si>
  <si>
    <t>Durham eligibles as a percent of Durham's population (Census.gov Population Jul 2025 estimate 347,240)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</si>
</sst>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0.0%"/>
    <numFmt numFmtId="167" formatCode="_(* #,##0_);_(* \(#,##0\);_(* &quot;-&quot;??_);_(@_)"/>
    <numFmt numFmtId="169" formatCode="\$#,##0.00;&quot;($&quot;#,##0.00\)"/>
    <numFmt numFmtId="170" formatCode="#,##0.00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 tint="0.49998474074526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2"/>
      <color rgb="FF222222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2"/>
      <color theme="1"/>
      <name val="Cavolini"/>
      <family val="4"/>
    </font>
    <font>
      <sz val="9"/>
      <color rgb="FF333333"/>
      <name val="Tahoma"/>
      <family val="2"/>
    </font>
    <font>
      <b/>
      <sz val="11"/>
      <color rgb="FFFF0000"/>
      <name val="Arial"/>
      <family val="2"/>
    </font>
    <font>
      <sz val="12"/>
      <color rgb="FF000000"/>
      <name val="Aptos"/>
      <family val="2"/>
    </font>
    <font>
      <sz val="12"/>
      <color theme="1"/>
      <name val="Aptos"/>
      <family val="2"/>
    </font>
    <font>
      <b/>
      <sz val="12"/>
      <color rgb="FFFF0000"/>
      <name val="Aptos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rgb="FF333333"/>
      <name val="Tahoma"/>
      <family val="2"/>
    </font>
    <font>
      <sz val="12"/>
      <color rgb="FF000000"/>
      <name val="Aptos Narrow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42424"/>
      <name val="Arial"/>
      <family val="2"/>
    </font>
    <font>
      <sz val="9"/>
      <color rgb="FF333333"/>
      <name val="Tahoma"/>
    </font>
    <font>
      <sz val="11"/>
      <color rgb="FF242424"/>
      <name val="Aptos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1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dash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/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hair">
        <color auto="1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/>
      <bottom style="dotted">
        <color indexed="64"/>
      </bottom>
      <diagonal/>
    </border>
    <border>
      <left style="dotted">
        <color indexed="64"/>
      </left>
      <right style="thick">
        <color indexed="64"/>
      </right>
      <top/>
      <bottom/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thin">
        <color indexed="64"/>
      </top>
      <bottom/>
      <diagonal/>
    </border>
    <border>
      <left style="thick">
        <color indexed="64"/>
      </left>
      <right style="dashed">
        <color indexed="64"/>
      </right>
      <top/>
      <bottom/>
      <diagonal/>
    </border>
    <border>
      <left style="thick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5">
    <xf numFmtId="0" fontId="0" fillId="0" borderId="0" xfId="0"/>
    <xf numFmtId="0" fontId="6" fillId="0" borderId="15" xfId="0" applyFont="1" applyBorder="1" applyAlignment="1">
      <alignment horizontal="right" vertical="center" wrapText="1"/>
    </xf>
    <xf numFmtId="0" fontId="7" fillId="8" borderId="37" xfId="0" applyFont="1" applyFill="1" applyBorder="1" applyAlignment="1">
      <alignment horizontal="right" vertical="center" wrapText="1"/>
    </xf>
    <xf numFmtId="0" fontId="6" fillId="0" borderId="76" xfId="0" applyFont="1" applyBorder="1" applyAlignment="1">
      <alignment horizontal="right" vertical="center" wrapText="1"/>
    </xf>
    <xf numFmtId="0" fontId="6" fillId="0" borderId="41" xfId="0" applyFont="1" applyBorder="1" applyAlignment="1">
      <alignment horizontal="left" vertical="center"/>
    </xf>
    <xf numFmtId="3" fontId="7" fillId="7" borderId="36" xfId="0" applyNumberFormat="1" applyFont="1" applyFill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26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38" xfId="0" applyFont="1" applyBorder="1" applyAlignment="1">
      <alignment horizontal="left" vertical="center"/>
    </xf>
    <xf numFmtId="3" fontId="7" fillId="7" borderId="34" xfId="0" applyNumberFormat="1" applyFont="1" applyFill="1" applyBorder="1" applyAlignment="1">
      <alignment horizontal="right" vertical="center"/>
    </xf>
    <xf numFmtId="0" fontId="6" fillId="0" borderId="8" xfId="0" applyFont="1" applyBorder="1" applyAlignment="1" applyProtection="1">
      <alignment vertical="center"/>
      <protection locked="0"/>
    </xf>
    <xf numFmtId="0" fontId="7" fillId="7" borderId="31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39" xfId="0" applyFont="1" applyBorder="1" applyAlignment="1">
      <alignment horizontal="left" vertical="center"/>
    </xf>
    <xf numFmtId="3" fontId="7" fillId="7" borderId="31" xfId="0" applyNumberFormat="1" applyFont="1" applyFill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6" fillId="0" borderId="39" xfId="0" applyFont="1" applyBorder="1" applyAlignment="1">
      <alignment horizontal="left" vertical="center" wrapText="1"/>
    </xf>
    <xf numFmtId="0" fontId="7" fillId="7" borderId="36" xfId="0" applyFont="1" applyFill="1" applyBorder="1" applyAlignment="1">
      <alignment horizontal="right" vertical="center"/>
    </xf>
    <xf numFmtId="0" fontId="7" fillId="7" borderId="34" xfId="0" applyFont="1" applyFill="1" applyBorder="1" applyAlignment="1">
      <alignment horizontal="right" vertical="center"/>
    </xf>
    <xf numFmtId="0" fontId="6" fillId="0" borderId="26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6" fillId="0" borderId="39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3" fontId="6" fillId="0" borderId="25" xfId="0" applyNumberFormat="1" applyFont="1" applyBorder="1" applyAlignment="1">
      <alignment horizontal="right" vertical="center"/>
    </xf>
    <xf numFmtId="3" fontId="6" fillId="0" borderId="26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7" fillId="7" borderId="21" xfId="0" applyNumberFormat="1" applyFont="1" applyFill="1" applyBorder="1" applyAlignment="1">
      <alignment horizontal="right" vertical="center"/>
    </xf>
    <xf numFmtId="164" fontId="7" fillId="11" borderId="36" xfId="0" applyNumberFormat="1" applyFont="1" applyFill="1" applyBorder="1" applyAlignment="1">
      <alignment horizontal="right" vertical="center"/>
    </xf>
    <xf numFmtId="164" fontId="6" fillId="0" borderId="25" xfId="0" applyNumberFormat="1" applyFont="1" applyBorder="1" applyAlignment="1">
      <alignment horizontal="right" vertical="center"/>
    </xf>
    <xf numFmtId="164" fontId="6" fillId="0" borderId="23" xfId="0" applyNumberFormat="1" applyFont="1" applyBorder="1" applyAlignment="1">
      <alignment horizontal="right" vertical="center"/>
    </xf>
    <xf numFmtId="164" fontId="6" fillId="0" borderId="80" xfId="0" applyNumberFormat="1" applyFont="1" applyBorder="1" applyAlignment="1">
      <alignment horizontal="right" vertical="center" wrapText="1"/>
    </xf>
    <xf numFmtId="0" fontId="6" fillId="0" borderId="79" xfId="0" applyFont="1" applyBorder="1" applyAlignment="1">
      <alignment vertical="center"/>
    </xf>
    <xf numFmtId="3" fontId="6" fillId="0" borderId="23" xfId="0" applyNumberFormat="1" applyFont="1" applyBorder="1" applyAlignment="1">
      <alignment horizontal="right" vertical="center" wrapText="1"/>
    </xf>
    <xf numFmtId="0" fontId="6" fillId="0" borderId="63" xfId="0" applyFont="1" applyBorder="1" applyAlignment="1">
      <alignment horizontal="right" vertical="center" wrapText="1"/>
    </xf>
    <xf numFmtId="0" fontId="8" fillId="0" borderId="26" xfId="0" applyFont="1" applyBorder="1" applyAlignment="1">
      <alignment horizontal="right" vertical="center"/>
    </xf>
    <xf numFmtId="0" fontId="6" fillId="0" borderId="41" xfId="0" applyFont="1" applyBorder="1" applyAlignment="1">
      <alignment horizontal="left" vertical="center" wrapText="1"/>
    </xf>
    <xf numFmtId="3" fontId="6" fillId="0" borderId="48" xfId="0" applyNumberFormat="1" applyFont="1" applyBorder="1" applyAlignment="1">
      <alignment horizontal="right" vertical="center" wrapText="1"/>
    </xf>
    <xf numFmtId="3" fontId="6" fillId="0" borderId="76" xfId="0" applyNumberFormat="1" applyFont="1" applyBorder="1" applyAlignment="1">
      <alignment horizontal="right" vertical="center" wrapText="1"/>
    </xf>
    <xf numFmtId="3" fontId="8" fillId="0" borderId="26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right" vertical="center" wrapText="1"/>
    </xf>
    <xf numFmtId="3" fontId="6" fillId="0" borderId="77" xfId="0" applyNumberFormat="1" applyFont="1" applyBorder="1" applyAlignment="1">
      <alignment horizontal="right" vertical="center" wrapText="1"/>
    </xf>
    <xf numFmtId="3" fontId="6" fillId="0" borderId="27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 wrapText="1"/>
    </xf>
    <xf numFmtId="3" fontId="6" fillId="0" borderId="24" xfId="0" applyNumberFormat="1" applyFont="1" applyBorder="1" applyAlignment="1">
      <alignment horizontal="right" vertical="center"/>
    </xf>
    <xf numFmtId="165" fontId="6" fillId="0" borderId="22" xfId="0" applyNumberFormat="1" applyFont="1" applyBorder="1" applyAlignment="1">
      <alignment horizontal="right" vertical="center" wrapText="1"/>
    </xf>
    <xf numFmtId="165" fontId="6" fillId="0" borderId="23" xfId="0" applyNumberFormat="1" applyFont="1" applyBorder="1" applyAlignment="1">
      <alignment horizontal="right" vertical="center" wrapText="1"/>
    </xf>
    <xf numFmtId="165" fontId="6" fillId="0" borderId="23" xfId="0" applyNumberFormat="1" applyFont="1" applyBorder="1" applyAlignment="1">
      <alignment horizontal="right" vertical="center"/>
    </xf>
    <xf numFmtId="165" fontId="6" fillId="0" borderId="24" xfId="0" applyNumberFormat="1" applyFont="1" applyBorder="1" applyAlignment="1">
      <alignment horizontal="right" vertical="center"/>
    </xf>
    <xf numFmtId="166" fontId="6" fillId="0" borderId="78" xfId="0" applyNumberFormat="1" applyFont="1" applyBorder="1" applyAlignment="1">
      <alignment horizontal="right" vertical="center"/>
    </xf>
    <xf numFmtId="165" fontId="6" fillId="0" borderId="22" xfId="0" applyNumberFormat="1" applyFont="1" applyBorder="1" applyAlignment="1">
      <alignment horizontal="right" vertical="center"/>
    </xf>
    <xf numFmtId="165" fontId="8" fillId="0" borderId="23" xfId="0" applyNumberFormat="1" applyFont="1" applyBorder="1" applyAlignment="1">
      <alignment horizontal="right" vertical="center"/>
    </xf>
    <xf numFmtId="165" fontId="8" fillId="0" borderId="24" xfId="0" applyNumberFormat="1" applyFont="1" applyBorder="1" applyAlignment="1">
      <alignment horizontal="right" vertical="center"/>
    </xf>
    <xf numFmtId="0" fontId="6" fillId="0" borderId="39" xfId="0" applyFont="1" applyBorder="1" applyAlignment="1">
      <alignment vertical="center" wrapText="1"/>
    </xf>
    <xf numFmtId="0" fontId="6" fillId="0" borderId="44" xfId="0" applyFont="1" applyBorder="1" applyAlignment="1">
      <alignment vertical="center"/>
    </xf>
    <xf numFmtId="0" fontId="6" fillId="0" borderId="18" xfId="0" applyFont="1" applyBorder="1" applyAlignment="1">
      <alignment horizontal="right" vertical="center" wrapText="1"/>
    </xf>
    <xf numFmtId="3" fontId="6" fillId="0" borderId="19" xfId="0" applyNumberFormat="1" applyFont="1" applyBorder="1" applyAlignment="1">
      <alignment horizontal="right" vertical="center" wrapText="1"/>
    </xf>
    <xf numFmtId="3" fontId="6" fillId="0" borderId="20" xfId="0" applyNumberFormat="1" applyFont="1" applyBorder="1" applyAlignment="1">
      <alignment horizontal="right" vertical="center" wrapText="1"/>
    </xf>
    <xf numFmtId="164" fontId="7" fillId="7" borderId="36" xfId="0" applyNumberFormat="1" applyFont="1" applyFill="1" applyBorder="1" applyAlignment="1">
      <alignment horizontal="right" vertical="center"/>
    </xf>
    <xf numFmtId="165" fontId="6" fillId="0" borderId="26" xfId="0" applyNumberFormat="1" applyFont="1" applyBorder="1" applyAlignment="1">
      <alignment horizontal="right" vertical="center"/>
    </xf>
    <xf numFmtId="0" fontId="7" fillId="6" borderId="11" xfId="0" applyFont="1" applyFill="1" applyBorder="1" applyAlignment="1">
      <alignment vertical="center"/>
    </xf>
    <xf numFmtId="0" fontId="7" fillId="6" borderId="12" xfId="0" applyFont="1" applyFill="1" applyBorder="1" applyAlignment="1">
      <alignment vertical="center"/>
    </xf>
    <xf numFmtId="0" fontId="7" fillId="6" borderId="13" xfId="0" applyFont="1" applyFill="1" applyBorder="1" applyAlignment="1">
      <alignment vertical="center"/>
    </xf>
    <xf numFmtId="49" fontId="6" fillId="8" borderId="47" xfId="0" applyNumberFormat="1" applyFont="1" applyFill="1" applyBorder="1" applyAlignment="1">
      <alignment horizontal="center" vertical="center"/>
    </xf>
    <xf numFmtId="49" fontId="6" fillId="0" borderId="72" xfId="0" applyNumberFormat="1" applyFont="1" applyBorder="1" applyAlignment="1">
      <alignment horizontal="right" vertical="center"/>
    </xf>
    <xf numFmtId="1" fontId="7" fillId="0" borderId="36" xfId="0" applyNumberFormat="1" applyFont="1" applyBorder="1" applyAlignment="1">
      <alignment horizontal="right" vertical="center"/>
    </xf>
    <xf numFmtId="1" fontId="6" fillId="0" borderId="26" xfId="0" applyNumberFormat="1" applyFont="1" applyBorder="1" applyAlignment="1">
      <alignment horizontal="right" vertical="center"/>
    </xf>
    <xf numFmtId="1" fontId="6" fillId="0" borderId="27" xfId="0" applyNumberFormat="1" applyFont="1" applyBorder="1" applyAlignment="1">
      <alignment horizontal="right" vertical="center"/>
    </xf>
    <xf numFmtId="49" fontId="6" fillId="0" borderId="73" xfId="0" applyNumberFormat="1" applyFont="1" applyBorder="1" applyAlignment="1">
      <alignment horizontal="right" vertical="center"/>
    </xf>
    <xf numFmtId="1" fontId="7" fillId="0" borderId="31" xfId="0" applyNumberFormat="1" applyFont="1" applyBorder="1" applyAlignment="1">
      <alignment horizontal="right" vertical="center"/>
    </xf>
    <xf numFmtId="1" fontId="6" fillId="0" borderId="42" xfId="0" applyNumberFormat="1" applyFont="1" applyBorder="1" applyAlignment="1">
      <alignment horizontal="right" vertical="center"/>
    </xf>
    <xf numFmtId="1" fontId="6" fillId="0" borderId="15" xfId="0" applyNumberFormat="1" applyFont="1" applyBorder="1" applyAlignment="1">
      <alignment horizontal="right" vertical="center"/>
    </xf>
    <xf numFmtId="1" fontId="6" fillId="0" borderId="16" xfId="0" applyNumberFormat="1" applyFont="1" applyBorder="1" applyAlignment="1">
      <alignment horizontal="right" vertical="center"/>
    </xf>
    <xf numFmtId="49" fontId="6" fillId="0" borderId="74" xfId="0" applyNumberFormat="1" applyFont="1" applyBorder="1" applyAlignment="1">
      <alignment horizontal="right" vertical="center"/>
    </xf>
    <xf numFmtId="49" fontId="7" fillId="0" borderId="34" xfId="0" applyNumberFormat="1" applyFont="1" applyBorder="1" applyAlignment="1">
      <alignment horizontal="right" vertical="center"/>
    </xf>
    <xf numFmtId="49" fontId="6" fillId="0" borderId="62" xfId="0" applyNumberFormat="1" applyFont="1" applyBorder="1" applyAlignment="1">
      <alignment horizontal="right" vertical="center"/>
    </xf>
    <xf numFmtId="49" fontId="6" fillId="0" borderId="24" xfId="0" applyNumberFormat="1" applyFont="1" applyBorder="1" applyAlignment="1">
      <alignment horizontal="right" vertical="center"/>
    </xf>
    <xf numFmtId="49" fontId="6" fillId="10" borderId="0" xfId="0" applyNumberFormat="1" applyFont="1" applyFill="1" applyAlignment="1">
      <alignment horizontal="center" vertical="center"/>
    </xf>
    <xf numFmtId="49" fontId="6" fillId="10" borderId="0" xfId="0" applyNumberFormat="1" applyFont="1" applyFill="1" applyAlignment="1">
      <alignment horizontal="right" vertical="center"/>
    </xf>
    <xf numFmtId="49" fontId="6" fillId="10" borderId="29" xfId="0" applyNumberFormat="1" applyFont="1" applyFill="1" applyBorder="1" applyAlignment="1">
      <alignment horizontal="right" vertical="center"/>
    </xf>
    <xf numFmtId="1" fontId="7" fillId="0" borderId="36" xfId="0" applyNumberFormat="1" applyFont="1" applyBorder="1" applyAlignment="1">
      <alignment horizontal="right" vertical="center" wrapText="1"/>
    </xf>
    <xf numFmtId="1" fontId="6" fillId="0" borderId="64" xfId="0" applyNumberFormat="1" applyFont="1" applyBorder="1" applyAlignment="1">
      <alignment horizontal="right" vertical="center" wrapText="1"/>
    </xf>
    <xf numFmtId="1" fontId="7" fillId="0" borderId="31" xfId="0" applyNumberFormat="1" applyFont="1" applyBorder="1" applyAlignment="1">
      <alignment horizontal="right" vertical="center" wrapText="1"/>
    </xf>
    <xf numFmtId="1" fontId="6" fillId="0" borderId="42" xfId="0" applyNumberFormat="1" applyFont="1" applyBorder="1" applyAlignment="1">
      <alignment horizontal="right" vertical="center" wrapText="1"/>
    </xf>
    <xf numFmtId="49" fontId="6" fillId="0" borderId="23" xfId="0" applyNumberFormat="1" applyFont="1" applyBorder="1" applyAlignment="1">
      <alignment horizontal="right" vertical="center"/>
    </xf>
    <xf numFmtId="0" fontId="6" fillId="0" borderId="64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1" fontId="6" fillId="0" borderId="70" xfId="0" applyNumberFormat="1" applyFont="1" applyBorder="1" applyAlignment="1">
      <alignment horizontal="right" vertical="center"/>
    </xf>
    <xf numFmtId="49" fontId="6" fillId="0" borderId="51" xfId="0" applyNumberFormat="1" applyFont="1" applyBorder="1" applyAlignment="1">
      <alignment horizontal="right" vertical="center"/>
    </xf>
    <xf numFmtId="49" fontId="6" fillId="9" borderId="0" xfId="0" applyNumberFormat="1" applyFont="1" applyFill="1" applyAlignment="1">
      <alignment horizontal="center" vertical="center"/>
    </xf>
    <xf numFmtId="49" fontId="6" fillId="9" borderId="0" xfId="0" applyNumberFormat="1" applyFont="1" applyFill="1" applyAlignment="1">
      <alignment horizontal="right" vertical="center"/>
    </xf>
    <xf numFmtId="49" fontId="6" fillId="9" borderId="29" xfId="0" applyNumberFormat="1" applyFont="1" applyFill="1" applyBorder="1" applyAlignment="1">
      <alignment horizontal="right" vertical="center"/>
    </xf>
    <xf numFmtId="1" fontId="6" fillId="0" borderId="64" xfId="0" applyNumberFormat="1" applyFont="1" applyBorder="1" applyAlignment="1">
      <alignment horizontal="right" vertical="center"/>
    </xf>
    <xf numFmtId="49" fontId="6" fillId="8" borderId="54" xfId="0" applyNumberFormat="1" applyFont="1" applyFill="1" applyBorder="1" applyAlignment="1">
      <alignment horizontal="center" vertical="center"/>
    </xf>
    <xf numFmtId="49" fontId="6" fillId="0" borderId="75" xfId="0" applyNumberFormat="1" applyFont="1" applyBorder="1" applyAlignment="1">
      <alignment horizontal="right" vertical="center"/>
    </xf>
    <xf numFmtId="49" fontId="7" fillId="0" borderId="21" xfId="0" applyNumberFormat="1" applyFont="1" applyBorder="1" applyAlignment="1">
      <alignment horizontal="right" vertical="center"/>
    </xf>
    <xf numFmtId="49" fontId="6" fillId="0" borderId="43" xfId="0" applyNumberFormat="1" applyFont="1" applyBorder="1" applyAlignment="1">
      <alignment horizontal="right" vertical="center"/>
    </xf>
    <xf numFmtId="49" fontId="6" fillId="0" borderId="71" xfId="0" applyNumberFormat="1" applyFont="1" applyBorder="1" applyAlignment="1">
      <alignment horizontal="right" vertical="center"/>
    </xf>
    <xf numFmtId="49" fontId="6" fillId="9" borderId="29" xfId="0" applyNumberFormat="1" applyFont="1" applyFill="1" applyBorder="1" applyAlignment="1">
      <alignment horizontal="center" vertical="center"/>
    </xf>
    <xf numFmtId="49" fontId="6" fillId="10" borderId="29" xfId="0" applyNumberFormat="1" applyFont="1" applyFill="1" applyBorder="1" applyAlignment="1">
      <alignment horizontal="center" vertical="center"/>
    </xf>
    <xf numFmtId="1" fontId="7" fillId="0" borderId="34" xfId="0" applyNumberFormat="1" applyFont="1" applyBorder="1" applyAlignment="1">
      <alignment horizontal="right" vertical="center"/>
    </xf>
    <xf numFmtId="1" fontId="6" fillId="0" borderId="62" xfId="0" applyNumberFormat="1" applyFont="1" applyBorder="1" applyAlignment="1">
      <alignment horizontal="right" vertical="center"/>
    </xf>
    <xf numFmtId="1" fontId="6" fillId="0" borderId="24" xfId="0" applyNumberFormat="1" applyFont="1" applyBorder="1" applyAlignment="1">
      <alignment horizontal="right" vertical="center"/>
    </xf>
    <xf numFmtId="2" fontId="6" fillId="8" borderId="47" xfId="0" applyNumberFormat="1" applyFont="1" applyFill="1" applyBorder="1" applyAlignment="1">
      <alignment horizontal="center" vertical="center"/>
    </xf>
    <xf numFmtId="1" fontId="6" fillId="0" borderId="26" xfId="0" applyNumberFormat="1" applyFont="1" applyBorder="1" applyAlignment="1">
      <alignment horizontal="right" vertical="center" wrapText="1"/>
    </xf>
    <xf numFmtId="1" fontId="6" fillId="0" borderId="51" xfId="0" applyNumberFormat="1" applyFont="1" applyBorder="1" applyAlignment="1">
      <alignment horizontal="right" vertical="center"/>
    </xf>
    <xf numFmtId="49" fontId="7" fillId="10" borderId="0" xfId="0" applyNumberFormat="1" applyFont="1" applyFill="1" applyAlignment="1">
      <alignment horizontal="center" vertical="center"/>
    </xf>
    <xf numFmtId="49" fontId="6" fillId="0" borderId="19" xfId="0" applyNumberFormat="1" applyFont="1" applyBorder="1" applyAlignment="1">
      <alignment horizontal="right" vertical="center"/>
    </xf>
    <xf numFmtId="49" fontId="6" fillId="0" borderId="20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8" xfId="0" applyFont="1" applyBorder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6" fillId="0" borderId="83" xfId="0" applyFont="1" applyBorder="1" applyAlignment="1">
      <alignment horizontal="right" vertical="center"/>
    </xf>
    <xf numFmtId="3" fontId="6" fillId="0" borderId="82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/>
    </xf>
    <xf numFmtId="0" fontId="6" fillId="0" borderId="63" xfId="0" applyFont="1" applyBorder="1" applyAlignment="1">
      <alignment horizontal="right" vertical="center"/>
    </xf>
    <xf numFmtId="0" fontId="6" fillId="0" borderId="84" xfId="0" applyFont="1" applyBorder="1" applyAlignment="1">
      <alignment horizontal="right" vertical="center"/>
    </xf>
    <xf numFmtId="3" fontId="6" fillId="0" borderId="26" xfId="0" applyNumberFormat="1" applyFont="1" applyBorder="1" applyAlignment="1">
      <alignment horizontal="right" vertical="center" wrapText="1"/>
    </xf>
    <xf numFmtId="3" fontId="6" fillId="0" borderId="27" xfId="0" applyNumberFormat="1" applyFont="1" applyBorder="1" applyAlignment="1">
      <alignment horizontal="right" vertical="center" wrapText="1"/>
    </xf>
    <xf numFmtId="3" fontId="7" fillId="7" borderId="37" xfId="0" applyNumberFormat="1" applyFont="1" applyFill="1" applyBorder="1" applyAlignment="1">
      <alignment horizontal="right" vertical="center"/>
    </xf>
    <xf numFmtId="0" fontId="6" fillId="0" borderId="58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86" xfId="0" applyFont="1" applyBorder="1" applyAlignment="1">
      <alignment horizontal="right" vertical="center"/>
    </xf>
    <xf numFmtId="0" fontId="7" fillId="8" borderId="40" xfId="0" applyFont="1" applyFill="1" applyBorder="1" applyAlignment="1">
      <alignment horizontal="right" vertical="center"/>
    </xf>
    <xf numFmtId="0" fontId="7" fillId="8" borderId="55" xfId="0" applyFont="1" applyFill="1" applyBorder="1" applyAlignment="1">
      <alignment horizontal="right" vertical="center"/>
    </xf>
    <xf numFmtId="3" fontId="6" fillId="0" borderId="58" xfId="0" applyNumberFormat="1" applyFont="1" applyBorder="1" applyAlignment="1">
      <alignment horizontal="right" vertical="center"/>
    </xf>
    <xf numFmtId="3" fontId="6" fillId="0" borderId="86" xfId="0" applyNumberFormat="1" applyFont="1" applyBorder="1" applyAlignment="1">
      <alignment horizontal="right" vertical="center"/>
    </xf>
    <xf numFmtId="0" fontId="7" fillId="8" borderId="47" xfId="0" applyFont="1" applyFill="1" applyBorder="1" applyAlignment="1">
      <alignment horizontal="right" vertical="center"/>
    </xf>
    <xf numFmtId="0" fontId="7" fillId="8" borderId="54" xfId="0" applyFont="1" applyFill="1" applyBorder="1" applyAlignment="1">
      <alignment horizontal="right" vertical="center"/>
    </xf>
    <xf numFmtId="0" fontId="7" fillId="8" borderId="9" xfId="0" applyFont="1" applyFill="1" applyBorder="1" applyAlignment="1">
      <alignment horizontal="right" vertical="center" wrapText="1"/>
    </xf>
    <xf numFmtId="41" fontId="7" fillId="7" borderId="30" xfId="3" applyNumberFormat="1" applyFont="1" applyFill="1" applyBorder="1" applyAlignment="1" applyProtection="1">
      <alignment horizontal="right" vertical="center"/>
    </xf>
    <xf numFmtId="41" fontId="7" fillId="7" borderId="21" xfId="3" applyNumberFormat="1" applyFont="1" applyFill="1" applyBorder="1" applyAlignment="1" applyProtection="1">
      <alignment horizontal="right" vertical="center"/>
    </xf>
    <xf numFmtId="0" fontId="11" fillId="13" borderId="56" xfId="0" applyFont="1" applyFill="1" applyBorder="1" applyAlignment="1">
      <alignment horizontal="right" vertical="center"/>
    </xf>
    <xf numFmtId="0" fontId="11" fillId="13" borderId="12" xfId="0" applyFont="1" applyFill="1" applyBorder="1" applyAlignment="1">
      <alignment vertical="center"/>
    </xf>
    <xf numFmtId="0" fontId="11" fillId="13" borderId="47" xfId="0" applyFont="1" applyFill="1" applyBorder="1" applyAlignment="1">
      <alignment horizontal="right" vertical="center"/>
    </xf>
    <xf numFmtId="0" fontId="11" fillId="8" borderId="40" xfId="0" applyFont="1" applyFill="1" applyBorder="1" applyAlignment="1">
      <alignment vertical="center" wrapText="1"/>
    </xf>
    <xf numFmtId="0" fontId="11" fillId="13" borderId="57" xfId="0" applyFont="1" applyFill="1" applyBorder="1" applyAlignment="1">
      <alignment horizontal="right" vertical="center"/>
    </xf>
    <xf numFmtId="0" fontId="11" fillId="13" borderId="37" xfId="0" applyFont="1" applyFill="1" applyBorder="1" applyAlignment="1">
      <alignment horizontal="right" vertical="center"/>
    </xf>
    <xf numFmtId="0" fontId="11" fillId="8" borderId="47" xfId="0" applyFont="1" applyFill="1" applyBorder="1" applyAlignment="1">
      <alignment horizontal="right" vertical="center"/>
    </xf>
    <xf numFmtId="0" fontId="11" fillId="8" borderId="40" xfId="0" applyFont="1" applyFill="1" applyBorder="1" applyAlignment="1">
      <alignment horizontal="right" vertical="center"/>
    </xf>
    <xf numFmtId="0" fontId="11" fillId="8" borderId="56" xfId="0" applyFont="1" applyFill="1" applyBorder="1" applyAlignment="1">
      <alignment horizontal="right" vertical="center"/>
    </xf>
    <xf numFmtId="0" fontId="11" fillId="8" borderId="61" xfId="0" applyFont="1" applyFill="1" applyBorder="1" applyAlignment="1">
      <alignment horizontal="right" vertical="center"/>
    </xf>
    <xf numFmtId="0" fontId="11" fillId="12" borderId="57" xfId="0" applyFont="1" applyFill="1" applyBorder="1" applyAlignment="1">
      <alignment horizontal="right" vertical="center"/>
    </xf>
    <xf numFmtId="0" fontId="11" fillId="8" borderId="54" xfId="0" applyFont="1" applyFill="1" applyBorder="1" applyAlignment="1">
      <alignment horizontal="right" vertical="center"/>
    </xf>
    <xf numFmtId="0" fontId="11" fillId="12" borderId="9" xfId="0" applyFont="1" applyFill="1" applyBorder="1" applyAlignment="1">
      <alignment horizontal="right" vertical="center"/>
    </xf>
    <xf numFmtId="0" fontId="11" fillId="8" borderId="55" xfId="0" applyFont="1" applyFill="1" applyBorder="1" applyAlignment="1">
      <alignment horizontal="right" vertical="center"/>
    </xf>
    <xf numFmtId="0" fontId="11" fillId="13" borderId="85" xfId="0" applyFont="1" applyFill="1" applyBorder="1" applyAlignment="1">
      <alignment horizontal="right" vertical="center"/>
    </xf>
    <xf numFmtId="0" fontId="11" fillId="8" borderId="47" xfId="0" applyFont="1" applyFill="1" applyBorder="1" applyAlignment="1">
      <alignment horizontal="right" vertical="center" wrapText="1"/>
    </xf>
    <xf numFmtId="0" fontId="11" fillId="8" borderId="40" xfId="0" applyFont="1" applyFill="1" applyBorder="1" applyAlignment="1">
      <alignment horizontal="right" vertical="center" wrapText="1"/>
    </xf>
    <xf numFmtId="3" fontId="11" fillId="8" borderId="47" xfId="0" applyNumberFormat="1" applyFont="1" applyFill="1" applyBorder="1" applyAlignment="1">
      <alignment horizontal="right" vertical="center"/>
    </xf>
    <xf numFmtId="3" fontId="11" fillId="8" borderId="40" xfId="0" applyNumberFormat="1" applyFont="1" applyFill="1" applyBorder="1" applyAlignment="1">
      <alignment horizontal="right" vertical="center"/>
    </xf>
    <xf numFmtId="3" fontId="11" fillId="8" borderId="37" xfId="0" applyNumberFormat="1" applyFont="1" applyFill="1" applyBorder="1" applyAlignment="1">
      <alignment horizontal="right" vertical="center"/>
    </xf>
    <xf numFmtId="0" fontId="11" fillId="8" borderId="37" xfId="0" applyFont="1" applyFill="1" applyBorder="1" applyAlignment="1">
      <alignment horizontal="right" vertical="center"/>
    </xf>
    <xf numFmtId="0" fontId="11" fillId="8" borderId="0" xfId="0" applyFont="1" applyFill="1" applyAlignment="1">
      <alignment horizontal="right" vertical="center"/>
    </xf>
    <xf numFmtId="10" fontId="11" fillId="8" borderId="47" xfId="0" applyNumberFormat="1" applyFont="1" applyFill="1" applyBorder="1" applyAlignment="1">
      <alignment horizontal="right" vertical="center"/>
    </xf>
    <xf numFmtId="10" fontId="11" fillId="8" borderId="40" xfId="0" applyNumberFormat="1" applyFont="1" applyFill="1" applyBorder="1" applyAlignment="1">
      <alignment horizontal="right" vertical="center"/>
    </xf>
    <xf numFmtId="10" fontId="11" fillId="8" borderId="54" xfId="0" applyNumberFormat="1" applyFont="1" applyFill="1" applyBorder="1" applyAlignment="1">
      <alignment horizontal="right" vertical="center"/>
    </xf>
    <xf numFmtId="10" fontId="11" fillId="8" borderId="55" xfId="0" applyNumberFormat="1" applyFont="1" applyFill="1" applyBorder="1" applyAlignment="1">
      <alignment horizontal="right" vertical="center"/>
    </xf>
    <xf numFmtId="0" fontId="11" fillId="8" borderId="9" xfId="0" applyFont="1" applyFill="1" applyBorder="1" applyAlignment="1">
      <alignment horizontal="right" vertical="center"/>
    </xf>
    <xf numFmtId="0" fontId="6" fillId="0" borderId="8" xfId="0" applyFont="1" applyBorder="1" applyAlignment="1" applyProtection="1">
      <alignment horizontal="left" vertical="center"/>
      <protection locked="0"/>
    </xf>
    <xf numFmtId="3" fontId="8" fillId="0" borderId="69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44" xfId="0" applyFont="1" applyBorder="1" applyAlignment="1">
      <alignment vertical="center" wrapText="1"/>
    </xf>
    <xf numFmtId="0" fontId="6" fillId="9" borderId="28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6" fillId="9" borderId="29" xfId="0" applyFont="1" applyFill="1" applyBorder="1" applyAlignment="1">
      <alignment vertical="center"/>
    </xf>
    <xf numFmtId="0" fontId="7" fillId="10" borderId="28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29" xfId="0" applyFont="1" applyFill="1" applyBorder="1" applyAlignment="1">
      <alignment vertical="center"/>
    </xf>
    <xf numFmtId="0" fontId="6" fillId="0" borderId="44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 wrapText="1" indent="1"/>
    </xf>
    <xf numFmtId="0" fontId="6" fillId="0" borderId="38" xfId="0" applyFont="1" applyBorder="1" applyAlignment="1">
      <alignment horizontal="left" vertical="center" indent="1"/>
    </xf>
    <xf numFmtId="0" fontId="6" fillId="0" borderId="39" xfId="0" applyFont="1" applyBorder="1" applyAlignment="1">
      <alignment horizontal="left" vertical="center" indent="1"/>
    </xf>
    <xf numFmtId="0" fontId="6" fillId="0" borderId="41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0" borderId="8" xfId="0" applyFont="1" applyBorder="1" applyAlignment="1" applyProtection="1">
      <alignment vertical="center"/>
      <protection locked="0"/>
    </xf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8" borderId="47" xfId="0" applyFont="1" applyFill="1" applyBorder="1" applyAlignment="1">
      <alignment horizontal="right" vertical="center" wrapText="1"/>
    </xf>
    <xf numFmtId="3" fontId="6" fillId="8" borderId="40" xfId="0" applyNumberFormat="1" applyFont="1" applyFill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3" fontId="7" fillId="8" borderId="37" xfId="0" applyNumberFormat="1" applyFont="1" applyFill="1" applyBorder="1" applyAlignment="1">
      <alignment horizontal="righ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indent="1"/>
    </xf>
    <xf numFmtId="3" fontId="13" fillId="7" borderId="37" xfId="0" applyNumberFormat="1" applyFont="1" applyFill="1" applyBorder="1" applyAlignment="1">
      <alignment horizontal="right" vertical="center"/>
    </xf>
    <xf numFmtId="3" fontId="7" fillId="8" borderId="57" xfId="0" applyNumberFormat="1" applyFont="1" applyFill="1" applyBorder="1" applyAlignment="1">
      <alignment horizontal="right" vertical="center"/>
    </xf>
    <xf numFmtId="3" fontId="7" fillId="8" borderId="9" xfId="0" applyNumberFormat="1" applyFont="1" applyFill="1" applyBorder="1" applyAlignment="1">
      <alignment horizontal="right" vertical="center"/>
    </xf>
    <xf numFmtId="0" fontId="6" fillId="0" borderId="45" xfId="0" applyFont="1" applyBorder="1" applyAlignment="1">
      <alignment horizontal="right" vertical="center"/>
    </xf>
    <xf numFmtId="0" fontId="6" fillId="0" borderId="35" xfId="0" applyFont="1" applyBorder="1" applyAlignment="1">
      <alignment horizontal="right" vertical="center"/>
    </xf>
    <xf numFmtId="0" fontId="6" fillId="0" borderId="46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6" fillId="8" borderId="47" xfId="0" applyFont="1" applyFill="1" applyBorder="1" applyAlignment="1">
      <alignment horizontal="left" vertical="center"/>
    </xf>
    <xf numFmtId="0" fontId="6" fillId="8" borderId="40" xfId="0" applyFont="1" applyFill="1" applyBorder="1" applyAlignment="1">
      <alignment horizontal="left" vertical="center"/>
    </xf>
    <xf numFmtId="0" fontId="7" fillId="8" borderId="37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indent="5"/>
    </xf>
    <xf numFmtId="0" fontId="6" fillId="8" borderId="47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7" fillId="8" borderId="37" xfId="0" applyFont="1" applyFill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6" fillId="0" borderId="38" xfId="0" applyFont="1" applyBorder="1" applyAlignment="1">
      <alignment horizontal="left" vertical="center" indent="5"/>
    </xf>
    <xf numFmtId="0" fontId="6" fillId="8" borderId="54" xfId="0" applyFont="1" applyFill="1" applyBorder="1" applyAlignment="1">
      <alignment horizontal="center" vertical="center"/>
    </xf>
    <xf numFmtId="0" fontId="6" fillId="8" borderId="65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6" fillId="0" borderId="66" xfId="0" applyFont="1" applyBorder="1" applyAlignment="1">
      <alignment horizontal="left" vertical="center"/>
    </xf>
    <xf numFmtId="0" fontId="7" fillId="7" borderId="37" xfId="0" applyFont="1" applyFill="1" applyBorder="1" applyAlignment="1">
      <alignment horizontal="right" vertical="center"/>
    </xf>
    <xf numFmtId="0" fontId="6" fillId="0" borderId="67" xfId="0" applyFont="1" applyBorder="1" applyAlignment="1">
      <alignment horizontal="left" vertical="center"/>
    </xf>
    <xf numFmtId="0" fontId="7" fillId="7" borderId="9" xfId="0" applyFont="1" applyFill="1" applyBorder="1" applyAlignment="1">
      <alignment horizontal="right" vertical="center"/>
    </xf>
    <xf numFmtId="0" fontId="6" fillId="0" borderId="43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 wrapText="1"/>
    </xf>
    <xf numFmtId="167" fontId="6" fillId="0" borderId="25" xfId="3" applyNumberFormat="1" applyFont="1" applyBorder="1" applyAlignment="1" applyProtection="1">
      <alignment horizontal="right" vertical="center"/>
    </xf>
    <xf numFmtId="0" fontId="15" fillId="0" borderId="2" xfId="0" applyFont="1" applyBorder="1" applyAlignment="1">
      <alignment horizontal="right" vertical="center"/>
    </xf>
    <xf numFmtId="3" fontId="0" fillId="0" borderId="0" xfId="0" applyNumberFormat="1" applyAlignment="1">
      <alignment vertical="center" wrapText="1"/>
    </xf>
    <xf numFmtId="10" fontId="6" fillId="0" borderId="18" xfId="0" applyNumberFormat="1" applyFont="1" applyBorder="1" applyAlignment="1">
      <alignment horizontal="right" vertical="center"/>
    </xf>
    <xf numFmtId="167" fontId="6" fillId="0" borderId="26" xfId="3" applyNumberFormat="1" applyFont="1" applyBorder="1" applyAlignment="1" applyProtection="1">
      <alignment horizontal="right" vertical="center"/>
    </xf>
    <xf numFmtId="0" fontId="6" fillId="0" borderId="48" xfId="0" applyFont="1" applyBorder="1" applyAlignment="1">
      <alignment horizontal="right" vertical="center"/>
    </xf>
    <xf numFmtId="1" fontId="6" fillId="0" borderId="89" xfId="0" applyNumberFormat="1" applyFont="1" applyBorder="1" applyAlignment="1">
      <alignment horizontal="right" vertical="center"/>
    </xf>
    <xf numFmtId="164" fontId="6" fillId="0" borderId="0" xfId="2" applyNumberFormat="1" applyFont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 wrapText="1"/>
    </xf>
    <xf numFmtId="3" fontId="8" fillId="0" borderId="77" xfId="0" applyNumberFormat="1" applyFont="1" applyBorder="1" applyAlignment="1">
      <alignment horizontal="right" vertical="center" wrapText="1"/>
    </xf>
    <xf numFmtId="0" fontId="6" fillId="0" borderId="89" xfId="0" applyFont="1" applyBorder="1" applyAlignment="1">
      <alignment horizontal="right" vertical="center"/>
    </xf>
    <xf numFmtId="0" fontId="6" fillId="0" borderId="90" xfId="0" applyFont="1" applyBorder="1" applyAlignment="1">
      <alignment horizontal="right" vertical="center"/>
    </xf>
    <xf numFmtId="0" fontId="8" fillId="0" borderId="64" xfId="0" applyFont="1" applyBorder="1" applyAlignment="1">
      <alignment horizontal="right" vertical="center"/>
    </xf>
    <xf numFmtId="0" fontId="6" fillId="0" borderId="80" xfId="0" applyFont="1" applyBorder="1" applyAlignment="1">
      <alignment horizontal="right" vertical="center"/>
    </xf>
    <xf numFmtId="166" fontId="6" fillId="0" borderId="68" xfId="0" applyNumberFormat="1" applyFont="1" applyBorder="1" applyAlignment="1">
      <alignment horizontal="right" vertical="center"/>
    </xf>
    <xf numFmtId="164" fontId="6" fillId="0" borderId="26" xfId="0" applyNumberFormat="1" applyFont="1" applyBorder="1" applyAlignment="1">
      <alignment horizontal="right" vertical="center"/>
    </xf>
    <xf numFmtId="164" fontId="16" fillId="0" borderId="91" xfId="0" applyNumberFormat="1" applyFont="1" applyBorder="1" applyAlignment="1" applyProtection="1">
      <alignment vertical="top"/>
      <protection locked="0"/>
    </xf>
    <xf numFmtId="3" fontId="8" fillId="0" borderId="15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164" fontId="8" fillId="0" borderId="80" xfId="0" applyNumberFormat="1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0" borderId="26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right" vertical="center"/>
    </xf>
    <xf numFmtId="164" fontId="6" fillId="0" borderId="0" xfId="0" applyNumberFormat="1" applyFont="1"/>
    <xf numFmtId="0" fontId="6" fillId="0" borderId="5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1" fontId="7" fillId="7" borderId="36" xfId="0" applyNumberFormat="1" applyFont="1" applyFill="1" applyBorder="1" applyAlignment="1">
      <alignment horizontal="right" vertical="center"/>
    </xf>
    <xf numFmtId="1" fontId="7" fillId="7" borderId="31" xfId="0" applyNumberFormat="1" applyFont="1" applyFill="1" applyBorder="1" applyAlignment="1">
      <alignment horizontal="right" vertical="center"/>
    </xf>
    <xf numFmtId="1" fontId="7" fillId="7" borderId="34" xfId="0" applyNumberFormat="1" applyFont="1" applyFill="1" applyBorder="1" applyAlignment="1">
      <alignment horizontal="right" vertical="center"/>
    </xf>
    <xf numFmtId="1" fontId="7" fillId="7" borderId="30" xfId="0" applyNumberFormat="1" applyFont="1" applyFill="1" applyBorder="1" applyAlignment="1">
      <alignment horizontal="right" vertical="center"/>
    </xf>
    <xf numFmtId="10" fontId="6" fillId="0" borderId="26" xfId="0" applyNumberFormat="1" applyFont="1" applyBorder="1" applyAlignment="1">
      <alignment horizontal="right" vertical="center" wrapText="1"/>
    </xf>
    <xf numFmtId="0" fontId="6" fillId="0" borderId="93" xfId="0" applyFont="1" applyBorder="1" applyAlignment="1">
      <alignment horizontal="right" vertical="center"/>
    </xf>
    <xf numFmtId="0" fontId="11" fillId="8" borderId="94" xfId="0" applyFont="1" applyFill="1" applyBorder="1" applyAlignment="1">
      <alignment horizontal="right" vertical="center"/>
    </xf>
    <xf numFmtId="165" fontId="6" fillId="0" borderId="95" xfId="0" applyNumberFormat="1" applyFont="1" applyBorder="1" applyAlignment="1">
      <alignment horizontal="right" vertical="center"/>
    </xf>
    <xf numFmtId="0" fontId="6" fillId="0" borderId="38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52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81" xfId="0" applyFont="1" applyBorder="1" applyAlignment="1">
      <alignment horizontal="left" vertical="center"/>
    </xf>
    <xf numFmtId="0" fontId="6" fillId="0" borderId="81" xfId="0" applyFont="1" applyBorder="1" applyAlignment="1">
      <alignment horizontal="left" vertical="center" wrapText="1" indent="1"/>
    </xf>
    <xf numFmtId="0" fontId="6" fillId="0" borderId="50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wrapText="1"/>
    </xf>
    <xf numFmtId="0" fontId="6" fillId="0" borderId="52" xfId="0" applyFont="1" applyBorder="1" applyAlignment="1">
      <alignment vertical="center"/>
    </xf>
    <xf numFmtId="0" fontId="6" fillId="0" borderId="81" xfId="0" applyFont="1" applyBorder="1" applyAlignment="1">
      <alignment horizontal="left" vertical="center" indent="1"/>
    </xf>
    <xf numFmtId="0" fontId="6" fillId="0" borderId="81" xfId="0" applyFont="1" applyBorder="1" applyAlignment="1">
      <alignment vertical="center"/>
    </xf>
    <xf numFmtId="0" fontId="6" fillId="0" borderId="5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indent="5"/>
    </xf>
    <xf numFmtId="0" fontId="6" fillId="0" borderId="65" xfId="0" applyFont="1" applyBorder="1" applyAlignment="1">
      <alignment horizontal="left" vertical="center"/>
    </xf>
    <xf numFmtId="0" fontId="6" fillId="0" borderId="92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92" xfId="0" applyFont="1" applyBorder="1" applyAlignment="1">
      <alignment vertical="center"/>
    </xf>
    <xf numFmtId="0" fontId="6" fillId="0" borderId="52" xfId="0" applyFont="1" applyBorder="1" applyAlignment="1">
      <alignment horizontal="left" vertical="center" indent="1"/>
    </xf>
    <xf numFmtId="0" fontId="6" fillId="0" borderId="65" xfId="0" applyFont="1" applyBorder="1" applyAlignment="1">
      <alignment vertical="center" wrapText="1"/>
    </xf>
    <xf numFmtId="0" fontId="7" fillId="10" borderId="0" xfId="0" applyFont="1" applyFill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41" fontId="7" fillId="0" borderId="30" xfId="3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164" fontId="13" fillId="7" borderId="47" xfId="0" applyNumberFormat="1" applyFont="1" applyFill="1" applyBorder="1" applyAlignment="1">
      <alignment horizontal="right" vertical="center"/>
    </xf>
    <xf numFmtId="1" fontId="6" fillId="0" borderId="88" xfId="0" applyNumberFormat="1" applyFont="1" applyBorder="1" applyAlignment="1">
      <alignment horizontal="right" vertical="center"/>
    </xf>
    <xf numFmtId="1" fontId="6" fillId="0" borderId="86" xfId="0" applyNumberFormat="1" applyFont="1" applyBorder="1" applyAlignment="1">
      <alignment horizontal="right" vertical="center"/>
    </xf>
    <xf numFmtId="1" fontId="6" fillId="0" borderId="87" xfId="0" applyNumberFormat="1" applyFont="1" applyBorder="1" applyAlignment="1">
      <alignment horizontal="right" vertical="center"/>
    </xf>
    <xf numFmtId="10" fontId="6" fillId="0" borderId="58" xfId="0" applyNumberFormat="1" applyFont="1" applyBorder="1" applyAlignment="1">
      <alignment horizontal="right" vertical="center"/>
    </xf>
    <xf numFmtId="10" fontId="6" fillId="0" borderId="86" xfId="0" applyNumberFormat="1" applyFont="1" applyBorder="1" applyAlignment="1">
      <alignment horizontal="right" vertical="center"/>
    </xf>
    <xf numFmtId="41" fontId="8" fillId="0" borderId="40" xfId="0" applyNumberFormat="1" applyFont="1" applyBorder="1" applyAlignment="1">
      <alignment horizontal="right" vertical="center" wrapText="1"/>
    </xf>
    <xf numFmtId="10" fontId="7" fillId="7" borderId="31" xfId="1" applyNumberFormat="1" applyFont="1" applyFill="1" applyBorder="1" applyAlignment="1" applyProtection="1">
      <alignment horizontal="right" vertical="center"/>
    </xf>
    <xf numFmtId="1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17" fillId="0" borderId="0" xfId="0" applyNumberFormat="1" applyFont="1"/>
    <xf numFmtId="10" fontId="6" fillId="0" borderId="0" xfId="1" applyNumberFormat="1" applyFont="1" applyAlignment="1">
      <alignment horizontal="right" vertical="center"/>
    </xf>
    <xf numFmtId="164" fontId="6" fillId="0" borderId="96" xfId="0" applyNumberFormat="1" applyFont="1" applyBorder="1" applyAlignment="1">
      <alignment horizontal="right" vertical="center" wrapText="1"/>
    </xf>
    <xf numFmtId="164" fontId="6" fillId="0" borderId="53" xfId="0" applyNumberFormat="1" applyFont="1" applyBorder="1" applyAlignment="1">
      <alignment horizontal="right" vertical="center" wrapText="1"/>
    </xf>
    <xf numFmtId="164" fontId="6" fillId="0" borderId="89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vertical="center"/>
    </xf>
    <xf numFmtId="44" fontId="6" fillId="0" borderId="0" xfId="2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64" fontId="6" fillId="0" borderId="26" xfId="0" applyNumberFormat="1" applyFont="1" applyBorder="1" applyAlignment="1">
      <alignment horizontal="right" vertical="center" wrapText="1"/>
    </xf>
    <xf numFmtId="8" fontId="18" fillId="0" borderId="0" xfId="0" applyNumberFormat="1" applyFont="1"/>
    <xf numFmtId="0" fontId="19" fillId="0" borderId="2" xfId="0" applyFont="1" applyBorder="1" applyAlignment="1">
      <alignment horizontal="right" vertical="center"/>
    </xf>
    <xf numFmtId="164" fontId="16" fillId="0" borderId="91" xfId="0" applyNumberFormat="1" applyFont="1" applyBorder="1" applyAlignment="1" applyProtection="1">
      <alignment horizontal="center" vertical="top"/>
      <protection locked="0"/>
    </xf>
    <xf numFmtId="0" fontId="2" fillId="0" borderId="97" xfId="0" applyFont="1" applyBorder="1" applyAlignment="1">
      <alignment horizontal="center" vertical="center"/>
    </xf>
    <xf numFmtId="164" fontId="8" fillId="0" borderId="98" xfId="0" applyNumberFormat="1" applyFont="1" applyBorder="1" applyAlignment="1">
      <alignment vertical="top"/>
    </xf>
    <xf numFmtId="3" fontId="15" fillId="0" borderId="2" xfId="0" applyNumberFormat="1" applyFont="1" applyBorder="1" applyAlignment="1">
      <alignment horizontal="right" vertical="center"/>
    </xf>
    <xf numFmtId="4" fontId="19" fillId="0" borderId="2" xfId="0" applyNumberFormat="1" applyFont="1" applyBorder="1" applyAlignment="1">
      <alignment horizontal="right" vertical="center"/>
    </xf>
    <xf numFmtId="4" fontId="15" fillId="0" borderId="2" xfId="0" applyNumberFormat="1" applyFont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center" vertical="center"/>
    </xf>
    <xf numFmtId="164" fontId="6" fillId="0" borderId="15" xfId="0" applyNumberFormat="1" applyFont="1" applyBorder="1" applyAlignment="1">
      <alignment horizontal="right" vertical="center"/>
    </xf>
    <xf numFmtId="164" fontId="6" fillId="0" borderId="15" xfId="0" applyNumberFormat="1" applyFont="1" applyBorder="1" applyAlignment="1">
      <alignment horizontal="right" vertical="center" wrapText="1"/>
    </xf>
    <xf numFmtId="164" fontId="6" fillId="0" borderId="23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left" vertical="center"/>
    </xf>
    <xf numFmtId="164" fontId="6" fillId="0" borderId="23" xfId="0" applyNumberFormat="1" applyFont="1" applyBorder="1" applyAlignment="1">
      <alignment horizontal="left" vertical="center"/>
    </xf>
    <xf numFmtId="164" fontId="6" fillId="0" borderId="19" xfId="0" applyNumberFormat="1" applyFont="1" applyBorder="1" applyAlignment="1">
      <alignment horizontal="right" vertical="center"/>
    </xf>
    <xf numFmtId="164" fontId="6" fillId="0" borderId="76" xfId="0" applyNumberFormat="1" applyFont="1" applyBorder="1" applyAlignment="1">
      <alignment horizontal="right" vertical="center" wrapText="1"/>
    </xf>
    <xf numFmtId="164" fontId="6" fillId="0" borderId="77" xfId="0" applyNumberFormat="1" applyFont="1" applyBorder="1" applyAlignment="1">
      <alignment horizontal="right" vertical="center" wrapText="1"/>
    </xf>
    <xf numFmtId="164" fontId="6" fillId="0" borderId="95" xfId="0" applyNumberFormat="1" applyFont="1" applyBorder="1" applyAlignment="1">
      <alignment horizontal="right" vertical="center"/>
    </xf>
    <xf numFmtId="164" fontId="7" fillId="6" borderId="12" xfId="0" applyNumberFormat="1" applyFont="1" applyFill="1" applyBorder="1" applyAlignment="1">
      <alignment vertical="center"/>
    </xf>
    <xf numFmtId="164" fontId="6" fillId="9" borderId="0" xfId="0" applyNumberFormat="1" applyFont="1" applyFill="1" applyAlignment="1">
      <alignment vertical="center"/>
    </xf>
    <xf numFmtId="164" fontId="6" fillId="10" borderId="0" xfId="0" applyNumberFormat="1" applyFont="1" applyFill="1" applyAlignment="1">
      <alignment vertical="center"/>
    </xf>
    <xf numFmtId="164" fontId="6" fillId="0" borderId="42" xfId="0" applyNumberFormat="1" applyFont="1" applyBorder="1" applyAlignment="1">
      <alignment horizontal="right" vertical="center"/>
    </xf>
    <xf numFmtId="164" fontId="6" fillId="0" borderId="62" xfId="0" applyNumberFormat="1" applyFont="1" applyBorder="1" applyAlignment="1">
      <alignment horizontal="right" vertical="center"/>
    </xf>
    <xf numFmtId="164" fontId="6" fillId="10" borderId="0" xfId="0" applyNumberFormat="1" applyFont="1" applyFill="1" applyAlignment="1">
      <alignment horizontal="right" vertical="center"/>
    </xf>
    <xf numFmtId="164" fontId="6" fillId="0" borderId="64" xfId="0" applyNumberFormat="1" applyFont="1" applyBorder="1" applyAlignment="1">
      <alignment horizontal="right" vertical="center" wrapText="1"/>
    </xf>
    <xf numFmtId="164" fontId="6" fillId="0" borderId="42" xfId="0" applyNumberFormat="1" applyFont="1" applyBorder="1" applyAlignment="1">
      <alignment horizontal="right" vertical="center" wrapText="1"/>
    </xf>
    <xf numFmtId="164" fontId="6" fillId="9" borderId="0" xfId="0" applyNumberFormat="1" applyFont="1" applyFill="1" applyAlignment="1">
      <alignment horizontal="right" vertical="center"/>
    </xf>
    <xf numFmtId="164" fontId="6" fillId="0" borderId="43" xfId="0" applyNumberFormat="1" applyFont="1" applyBorder="1" applyAlignment="1">
      <alignment horizontal="right" vertical="center"/>
    </xf>
    <xf numFmtId="164" fontId="6" fillId="9" borderId="0" xfId="0" applyNumberFormat="1" applyFont="1" applyFill="1" applyAlignment="1">
      <alignment horizontal="center" vertical="center"/>
    </xf>
    <xf numFmtId="164" fontId="6" fillId="10" borderId="0" xfId="0" applyNumberFormat="1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49" xfId="0" applyFont="1" applyBorder="1" applyAlignment="1">
      <alignment horizontal="right" vertical="center"/>
    </xf>
    <xf numFmtId="0" fontId="7" fillId="7" borderId="0" xfId="0" applyFont="1" applyFill="1" applyAlignment="1">
      <alignment vertical="center"/>
    </xf>
    <xf numFmtId="0" fontId="20" fillId="0" borderId="0" xfId="0" applyFont="1" applyAlignment="1">
      <alignment wrapText="1"/>
    </xf>
    <xf numFmtId="0" fontId="2" fillId="0" borderId="97" xfId="0" applyFont="1" applyBorder="1" applyAlignment="1">
      <alignment horizontal="right" vertical="center"/>
    </xf>
    <xf numFmtId="164" fontId="0" fillId="0" borderId="0" xfId="0" applyNumberFormat="1" applyProtection="1">
      <protection locked="0"/>
    </xf>
    <xf numFmtId="0" fontId="6" fillId="0" borderId="38" xfId="0" applyFont="1" applyBorder="1" applyAlignment="1">
      <alignment horizontal="left" vertical="center" wrapText="1" indent="1"/>
    </xf>
    <xf numFmtId="0" fontId="6" fillId="0" borderId="41" xfId="0" applyFont="1" applyBorder="1" applyAlignment="1">
      <alignment vertical="center" wrapText="1"/>
    </xf>
    <xf numFmtId="1" fontId="8" fillId="0" borderId="16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164" fontId="7" fillId="0" borderId="36" xfId="0" applyNumberFormat="1" applyFont="1" applyBorder="1" applyAlignment="1">
      <alignment horizontal="right" vertical="center"/>
    </xf>
    <xf numFmtId="1" fontId="7" fillId="0" borderId="30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7" borderId="0" xfId="0" applyFont="1" applyFill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3" fontId="7" fillId="0" borderId="21" xfId="0" applyNumberFormat="1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164" fontId="7" fillId="0" borderId="31" xfId="0" applyNumberFormat="1" applyFont="1" applyBorder="1" applyAlignment="1">
      <alignment horizontal="right" vertical="center"/>
    </xf>
    <xf numFmtId="164" fontId="7" fillId="0" borderId="34" xfId="0" applyNumberFormat="1" applyFont="1" applyBorder="1" applyAlignment="1">
      <alignment horizontal="right" vertical="center"/>
    </xf>
    <xf numFmtId="10" fontId="7" fillId="0" borderId="31" xfId="1" applyNumberFormat="1" applyFont="1" applyFill="1" applyBorder="1" applyAlignment="1" applyProtection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7" fillId="0" borderId="34" xfId="0" applyFont="1" applyBorder="1" applyAlignment="1">
      <alignment horizontal="right" vertical="center"/>
    </xf>
    <xf numFmtId="3" fontId="7" fillId="7" borderId="0" xfId="0" applyNumberFormat="1" applyFont="1" applyFill="1" applyAlignment="1">
      <alignment horizontal="right" vertical="center"/>
    </xf>
    <xf numFmtId="10" fontId="6" fillId="0" borderId="9" xfId="1" applyNumberFormat="1" applyFont="1" applyBorder="1" applyAlignment="1">
      <alignment horizontal="right" vertical="center"/>
    </xf>
    <xf numFmtId="0" fontId="6" fillId="0" borderId="68" xfId="0" applyFont="1" applyBorder="1" applyAlignment="1">
      <alignment horizontal="right" vertical="center"/>
    </xf>
    <xf numFmtId="1" fontId="6" fillId="0" borderId="19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1" fontId="7" fillId="0" borderId="0" xfId="0" applyNumberFormat="1" applyFont="1" applyAlignment="1">
      <alignment horizontal="right" vertical="center"/>
    </xf>
    <xf numFmtId="8" fontId="6" fillId="0" borderId="0" xfId="0" applyNumberFormat="1" applyFont="1"/>
    <xf numFmtId="4" fontId="19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164" fontId="16" fillId="0" borderId="91" xfId="0" applyNumberFormat="1" applyFont="1" applyBorder="1" applyAlignment="1" applyProtection="1">
      <alignment horizontal="right" vertical="top"/>
      <protection locked="0"/>
    </xf>
    <xf numFmtId="4" fontId="6" fillId="0" borderId="0" xfId="0" applyNumberFormat="1" applyFont="1" applyAlignment="1">
      <alignment horizontal="right" vertical="center"/>
    </xf>
    <xf numFmtId="0" fontId="11" fillId="0" borderId="54" xfId="0" applyFont="1" applyBorder="1" applyAlignment="1">
      <alignment horizontal="right" vertical="center"/>
    </xf>
    <xf numFmtId="0" fontId="11" fillId="0" borderId="40" xfId="0" applyFont="1" applyBorder="1" applyAlignment="1">
      <alignment vertical="center" wrapText="1"/>
    </xf>
    <xf numFmtId="0" fontId="11" fillId="0" borderId="37" xfId="0" applyFont="1" applyBorder="1" applyAlignment="1">
      <alignment horizontal="right" vertical="center"/>
    </xf>
    <xf numFmtId="0" fontId="8" fillId="0" borderId="0" xfId="0" applyFont="1"/>
    <xf numFmtId="0" fontId="23" fillId="0" borderId="0" xfId="0" applyFont="1"/>
    <xf numFmtId="10" fontId="6" fillId="0" borderId="0" xfId="0" applyNumberFormat="1" applyFont="1" applyAlignment="1">
      <alignment horizontal="right" vertical="center"/>
    </xf>
    <xf numFmtId="10" fontId="6" fillId="0" borderId="27" xfId="0" applyNumberFormat="1" applyFont="1" applyBorder="1" applyAlignment="1">
      <alignment horizontal="right" vertical="center" wrapText="1"/>
    </xf>
    <xf numFmtId="10" fontId="8" fillId="0" borderId="0" xfId="0" applyNumberFormat="1" applyFont="1" applyAlignment="1">
      <alignment horizontal="right" vertical="center" wrapText="1"/>
    </xf>
    <xf numFmtId="10" fontId="6" fillId="0" borderId="0" xfId="0" applyNumberFormat="1" applyFont="1" applyAlignment="1">
      <alignment horizontal="right" vertical="center" wrapText="1"/>
    </xf>
    <xf numFmtId="10" fontId="6" fillId="0" borderId="29" xfId="0" applyNumberFormat="1" applyFont="1" applyBorder="1" applyAlignment="1">
      <alignment horizontal="right" vertical="center" wrapText="1"/>
    </xf>
    <xf numFmtId="10" fontId="8" fillId="0" borderId="26" xfId="1" applyNumberFormat="1" applyFont="1" applyBorder="1" applyAlignment="1">
      <alignment horizontal="right" vertical="center" wrapText="1"/>
    </xf>
    <xf numFmtId="10" fontId="7" fillId="7" borderId="0" xfId="0" applyNumberFormat="1" applyFont="1" applyFill="1" applyAlignment="1">
      <alignment horizontal="right" vertical="center"/>
    </xf>
    <xf numFmtId="8" fontId="21" fillId="0" borderId="99" xfId="0" applyNumberFormat="1" applyFont="1" applyBorder="1" applyAlignment="1">
      <alignment vertical="center" wrapText="1"/>
    </xf>
    <xf numFmtId="8" fontId="26" fillId="0" borderId="99" xfId="0" applyNumberFormat="1" applyFont="1" applyBorder="1" applyAlignment="1">
      <alignment vertical="center" wrapText="1"/>
    </xf>
    <xf numFmtId="10" fontId="0" fillId="0" borderId="1" xfId="1" applyNumberFormat="1" applyFont="1" applyBorder="1" applyAlignment="1">
      <alignment horizontal="right" indent="1"/>
    </xf>
    <xf numFmtId="10" fontId="0" fillId="14" borderId="1" xfId="1" applyNumberFormat="1" applyFont="1" applyFill="1" applyBorder="1" applyAlignment="1">
      <alignment horizontal="right" indent="1"/>
    </xf>
    <xf numFmtId="8" fontId="6" fillId="0" borderId="0" xfId="2" applyNumberFormat="1" applyFont="1" applyAlignment="1">
      <alignment horizontal="right" vertical="center"/>
    </xf>
    <xf numFmtId="169" fontId="21" fillId="15" borderId="100" xfId="0" applyNumberFormat="1" applyFont="1" applyFill="1" applyBorder="1" applyAlignment="1">
      <alignment horizontal="right" vertical="center"/>
    </xf>
    <xf numFmtId="166" fontId="8" fillId="0" borderId="68" xfId="0" applyNumberFormat="1" applyFont="1" applyBorder="1" applyAlignment="1">
      <alignment horizontal="right" vertical="center"/>
    </xf>
    <xf numFmtId="8" fontId="6" fillId="0" borderId="0" xfId="0" applyNumberFormat="1" applyFont="1" applyAlignment="1">
      <alignment vertical="center"/>
    </xf>
    <xf numFmtId="6" fontId="27" fillId="0" borderId="0" xfId="0" applyNumberFormat="1" applyFont="1" applyAlignment="1">
      <alignment horizontal="center" vertical="center" wrapText="1"/>
    </xf>
    <xf numFmtId="3" fontId="24" fillId="0" borderId="0" xfId="0" applyNumberFormat="1" applyFont="1"/>
    <xf numFmtId="169" fontId="28" fillId="16" borderId="100" xfId="0" applyNumberFormat="1" applyFont="1" applyFill="1" applyBorder="1" applyAlignment="1">
      <alignment horizontal="right" vertical="center"/>
    </xf>
    <xf numFmtId="0" fontId="9" fillId="4" borderId="4" xfId="0" applyFont="1" applyFill="1" applyBorder="1" applyAlignment="1">
      <alignment vertical="center"/>
    </xf>
    <xf numFmtId="0" fontId="7" fillId="12" borderId="0" xfId="0" applyFont="1" applyFill="1" applyAlignment="1">
      <alignment horizontal="right" vertical="center"/>
    </xf>
    <xf numFmtId="10" fontId="21" fillId="0" borderId="0" xfId="0" applyNumberFormat="1" applyFont="1"/>
    <xf numFmtId="9" fontId="6" fillId="0" borderId="0" xfId="0" applyNumberFormat="1" applyFont="1" applyAlignment="1">
      <alignment horizontal="right" vertical="center"/>
    </xf>
    <xf numFmtId="9" fontId="6" fillId="0" borderId="0" xfId="1" applyFont="1" applyAlignment="1">
      <alignment horizontal="right" vertical="center"/>
    </xf>
    <xf numFmtId="169" fontId="21" fillId="16" borderId="100" xfId="0" applyNumberFormat="1" applyFont="1" applyFill="1" applyBorder="1" applyAlignment="1">
      <alignment horizontal="right" vertical="center"/>
    </xf>
    <xf numFmtId="0" fontId="2" fillId="14" borderId="97" xfId="0" applyFont="1" applyFill="1" applyBorder="1" applyAlignment="1">
      <alignment horizontal="right" vertical="center"/>
    </xf>
    <xf numFmtId="0" fontId="6" fillId="14" borderId="25" xfId="0" applyFont="1" applyFill="1" applyBorder="1" applyAlignment="1">
      <alignment horizontal="right" vertical="center"/>
    </xf>
    <xf numFmtId="9" fontId="7" fillId="7" borderId="36" xfId="1" applyFont="1" applyFill="1" applyBorder="1" applyAlignment="1">
      <alignment horizontal="right" vertical="center"/>
    </xf>
    <xf numFmtId="3" fontId="24" fillId="0" borderId="0" xfId="0" applyNumberFormat="1" applyFont="1" applyAlignment="1">
      <alignment vertical="center"/>
    </xf>
    <xf numFmtId="0" fontId="29" fillId="17" borderId="99" xfId="0" applyFont="1" applyFill="1" applyBorder="1"/>
    <xf numFmtId="0" fontId="29" fillId="17" borderId="99" xfId="0" applyFont="1" applyFill="1" applyBorder="1" applyAlignment="1">
      <alignment wrapText="1"/>
    </xf>
    <xf numFmtId="10" fontId="0" fillId="0" borderId="1" xfId="0" applyNumberFormat="1" applyBorder="1" applyAlignment="1">
      <alignment horizontal="center"/>
    </xf>
    <xf numFmtId="10" fontId="7" fillId="2" borderId="0" xfId="0" applyNumberFormat="1" applyFont="1" applyFill="1" applyAlignment="1">
      <alignment horizontal="right" vertical="center"/>
    </xf>
    <xf numFmtId="0" fontId="9" fillId="14" borderId="20" xfId="0" applyFont="1" applyFill="1" applyBorder="1" applyAlignment="1">
      <alignment vertical="center"/>
    </xf>
    <xf numFmtId="0" fontId="9" fillId="14" borderId="19" xfId="0" applyFont="1" applyFill="1" applyBorder="1" applyAlignment="1">
      <alignment vertical="center"/>
    </xf>
    <xf numFmtId="0" fontId="15" fillId="14" borderId="19" xfId="0" applyFont="1" applyFill="1" applyBorder="1" applyAlignment="1">
      <alignment vertical="center"/>
    </xf>
    <xf numFmtId="0" fontId="9" fillId="14" borderId="18" xfId="0" applyFont="1" applyFill="1" applyBorder="1" applyAlignment="1">
      <alignment vertical="center"/>
    </xf>
    <xf numFmtId="0" fontId="9" fillId="13" borderId="85" xfId="0" applyFont="1" applyFill="1" applyBorder="1" applyAlignment="1">
      <alignment vertical="center"/>
    </xf>
    <xf numFmtId="0" fontId="6" fillId="0" borderId="28" xfId="0" applyFont="1" applyBorder="1" applyAlignment="1">
      <alignment horizontal="left" vertical="center" indent="1"/>
    </xf>
    <xf numFmtId="0" fontId="9" fillId="14" borderId="60" xfId="0" applyFont="1" applyFill="1" applyBorder="1" applyAlignment="1">
      <alignment vertical="center"/>
    </xf>
    <xf numFmtId="0" fontId="9" fillId="14" borderId="59" xfId="0" applyFont="1" applyFill="1" applyBorder="1" applyAlignment="1">
      <alignment vertical="center"/>
    </xf>
    <xf numFmtId="0" fontId="15" fillId="14" borderId="59" xfId="0" applyFont="1" applyFill="1" applyBorder="1" applyAlignment="1">
      <alignment vertical="center"/>
    </xf>
    <xf numFmtId="0" fontId="9" fillId="14" borderId="58" xfId="0" applyFont="1" applyFill="1" applyBorder="1" applyAlignment="1">
      <alignment vertical="center"/>
    </xf>
    <xf numFmtId="10" fontId="6" fillId="0" borderId="68" xfId="1" applyNumberFormat="1" applyFont="1" applyBorder="1" applyAlignment="1">
      <alignment horizontal="right" vertical="center"/>
    </xf>
    <xf numFmtId="8" fontId="30" fillId="0" borderId="101" xfId="0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0" fontId="6" fillId="0" borderId="102" xfId="0" applyFont="1" applyBorder="1" applyAlignment="1">
      <alignment horizontal="left" vertical="center" wrapText="1"/>
    </xf>
    <xf numFmtId="0" fontId="6" fillId="0" borderId="103" xfId="0" applyFont="1" applyBorder="1" applyAlignment="1">
      <alignment horizontal="left" vertical="center" wrapText="1"/>
    </xf>
    <xf numFmtId="0" fontId="6" fillId="0" borderId="104" xfId="0" applyFont="1" applyBorder="1" applyAlignment="1">
      <alignment horizontal="left" vertical="center"/>
    </xf>
    <xf numFmtId="9" fontId="6" fillId="0" borderId="23" xfId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8" fontId="30" fillId="0" borderId="105" xfId="0" applyNumberFormat="1" applyFont="1" applyBorder="1" applyAlignment="1">
      <alignment horizontal="right" vertical="center" wrapText="1"/>
    </xf>
    <xf numFmtId="8" fontId="6" fillId="0" borderId="0" xfId="0" applyNumberFormat="1" applyFont="1" applyAlignment="1">
      <alignment horizontal="right" vertical="center"/>
    </xf>
    <xf numFmtId="0" fontId="6" fillId="18" borderId="8" xfId="0" applyFont="1" applyFill="1" applyBorder="1" applyAlignment="1" applyProtection="1">
      <alignment vertical="center"/>
      <protection locked="0"/>
    </xf>
    <xf numFmtId="0" fontId="6" fillId="18" borderId="39" xfId="0" applyFont="1" applyFill="1" applyBorder="1" applyAlignment="1">
      <alignment horizontal="left" vertical="center"/>
    </xf>
    <xf numFmtId="0" fontId="6" fillId="18" borderId="52" xfId="0" applyFont="1" applyFill="1" applyBorder="1" applyAlignment="1">
      <alignment horizontal="left" vertical="center"/>
    </xf>
    <xf numFmtId="0" fontId="6" fillId="18" borderId="81" xfId="0" applyFont="1" applyFill="1" applyBorder="1" applyAlignment="1">
      <alignment horizontal="center" vertical="center"/>
    </xf>
    <xf numFmtId="0" fontId="7" fillId="18" borderId="0" xfId="0" applyFont="1" applyFill="1" applyAlignment="1">
      <alignment horizontal="right" vertical="center"/>
    </xf>
    <xf numFmtId="3" fontId="7" fillId="18" borderId="36" xfId="0" applyNumberFormat="1" applyFont="1" applyFill="1" applyBorder="1" applyAlignment="1">
      <alignment horizontal="right" vertical="center"/>
    </xf>
    <xf numFmtId="0" fontId="6" fillId="18" borderId="25" xfId="0" applyFont="1" applyFill="1" applyBorder="1" applyAlignment="1">
      <alignment horizontal="right" vertical="center"/>
    </xf>
    <xf numFmtId="0" fontId="6" fillId="18" borderId="26" xfId="0" applyFont="1" applyFill="1" applyBorder="1" applyAlignment="1">
      <alignment horizontal="right" vertical="center"/>
    </xf>
    <xf numFmtId="0" fontId="6" fillId="18" borderId="0" xfId="0" applyFont="1" applyFill="1" applyAlignment="1">
      <alignment horizontal="right" vertical="center"/>
    </xf>
    <xf numFmtId="0" fontId="6" fillId="18" borderId="27" xfId="0" applyFont="1" applyFill="1" applyBorder="1" applyAlignment="1">
      <alignment horizontal="right" vertical="center"/>
    </xf>
    <xf numFmtId="0" fontId="6" fillId="18" borderId="0" xfId="0" applyFont="1" applyFill="1" applyAlignment="1">
      <alignment vertical="center"/>
    </xf>
    <xf numFmtId="0" fontId="20" fillId="0" borderId="0" xfId="0" applyFont="1" applyAlignment="1">
      <alignment horizontal="right" wrapText="1"/>
    </xf>
    <xf numFmtId="0" fontId="6" fillId="0" borderId="20" xfId="0" applyFont="1" applyBorder="1" applyAlignment="1">
      <alignment horizontal="right" vertical="center"/>
    </xf>
    <xf numFmtId="0" fontId="6" fillId="0" borderId="60" xfId="0" applyFont="1" applyBorder="1" applyAlignment="1">
      <alignment horizontal="right" vertical="center"/>
    </xf>
    <xf numFmtId="0" fontId="6" fillId="0" borderId="59" xfId="0" applyFont="1" applyBorder="1" applyAlignment="1">
      <alignment horizontal="right" vertical="center"/>
    </xf>
    <xf numFmtId="0" fontId="6" fillId="14" borderId="20" xfId="0" applyFont="1" applyFill="1" applyBorder="1" applyAlignment="1">
      <alignment vertical="center"/>
    </xf>
    <xf numFmtId="0" fontId="6" fillId="14" borderId="19" xfId="0" applyFont="1" applyFill="1" applyBorder="1" applyAlignment="1">
      <alignment vertical="center"/>
    </xf>
    <xf numFmtId="0" fontId="6" fillId="14" borderId="60" xfId="0" applyFont="1" applyFill="1" applyBorder="1" applyAlignment="1">
      <alignment vertical="center"/>
    </xf>
    <xf numFmtId="0" fontId="6" fillId="14" borderId="59" xfId="0" applyFont="1" applyFill="1" applyBorder="1" applyAlignment="1">
      <alignment vertical="center"/>
    </xf>
    <xf numFmtId="0" fontId="32" fillId="0" borderId="0" xfId="0" applyFont="1"/>
    <xf numFmtId="3" fontId="8" fillId="0" borderId="0" xfId="0" applyNumberFormat="1" applyFont="1" applyAlignment="1">
      <alignment horizontal="right" vertical="center"/>
    </xf>
    <xf numFmtId="0" fontId="34" fillId="0" borderId="0" xfId="0" applyFont="1"/>
    <xf numFmtId="0" fontId="6" fillId="14" borderId="58" xfId="0" applyFont="1" applyFill="1" applyBorder="1" applyAlignment="1">
      <alignment vertical="center"/>
    </xf>
    <xf numFmtId="0" fontId="6" fillId="14" borderId="18" xfId="0" applyFont="1" applyFill="1" applyBorder="1" applyAlignment="1">
      <alignment vertical="center"/>
    </xf>
    <xf numFmtId="9" fontId="6" fillId="0" borderId="78" xfId="1" applyFont="1" applyBorder="1" applyAlignment="1">
      <alignment horizontal="right" vertical="center"/>
    </xf>
    <xf numFmtId="166" fontId="8" fillId="0" borderId="106" xfId="0" applyNumberFormat="1" applyFont="1" applyBorder="1" applyAlignment="1">
      <alignment horizontal="right" vertical="center"/>
    </xf>
    <xf numFmtId="10" fontId="6" fillId="0" borderId="106" xfId="1" applyNumberFormat="1" applyFont="1" applyBorder="1" applyAlignment="1">
      <alignment horizontal="right" vertical="center"/>
    </xf>
    <xf numFmtId="9" fontId="6" fillId="0" borderId="107" xfId="1" applyFont="1" applyBorder="1" applyAlignment="1">
      <alignment horizontal="right" vertical="center"/>
    </xf>
    <xf numFmtId="166" fontId="6" fillId="0" borderId="106" xfId="0" applyNumberFormat="1" applyFont="1" applyBorder="1" applyAlignment="1">
      <alignment horizontal="right" vertical="center"/>
    </xf>
    <xf numFmtId="10" fontId="6" fillId="0" borderId="78" xfId="1" applyNumberFormat="1" applyFont="1" applyBorder="1" applyAlignment="1">
      <alignment horizontal="right" vertical="center"/>
    </xf>
    <xf numFmtId="10" fontId="6" fillId="0" borderId="107" xfId="1" applyNumberFormat="1" applyFont="1" applyBorder="1" applyAlignment="1">
      <alignment horizontal="right" vertical="center"/>
    </xf>
    <xf numFmtId="0" fontId="6" fillId="0" borderId="106" xfId="0" applyFont="1" applyBorder="1" applyAlignment="1">
      <alignment horizontal="right" vertical="center"/>
    </xf>
    <xf numFmtId="3" fontId="8" fillId="0" borderId="108" xfId="0" applyNumberFormat="1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 wrapText="1"/>
    </xf>
    <xf numFmtId="3" fontId="6" fillId="0" borderId="68" xfId="0" applyNumberFormat="1" applyFont="1" applyBorder="1" applyAlignment="1">
      <alignment horizontal="right" vertical="center" wrapText="1"/>
    </xf>
    <xf numFmtId="8" fontId="6" fillId="0" borderId="110" xfId="0" applyNumberFormat="1" applyFont="1" applyBorder="1"/>
    <xf numFmtId="8" fontId="31" fillId="0" borderId="111" xfId="0" applyNumberFormat="1" applyFont="1" applyBorder="1" applyAlignment="1">
      <alignment horizontal="right" vertical="center"/>
    </xf>
    <xf numFmtId="164" fontId="8" fillId="0" borderId="112" xfId="0" applyNumberFormat="1" applyFont="1" applyBorder="1" applyAlignment="1">
      <alignment horizontal="right" vertical="top"/>
    </xf>
    <xf numFmtId="8" fontId="31" fillId="0" borderId="112" xfId="0" applyNumberFormat="1" applyFont="1" applyBorder="1" applyAlignment="1">
      <alignment horizontal="right" vertical="center" wrapText="1"/>
    </xf>
    <xf numFmtId="0" fontId="6" fillId="0" borderId="112" xfId="0" applyFont="1" applyBorder="1" applyAlignment="1">
      <alignment horizontal="right" vertical="center"/>
    </xf>
    <xf numFmtId="164" fontId="8" fillId="0" borderId="112" xfId="0" applyNumberFormat="1" applyFont="1" applyBorder="1" applyAlignment="1">
      <alignment vertical="top"/>
    </xf>
    <xf numFmtId="164" fontId="8" fillId="0" borderId="113" xfId="0" applyNumberFormat="1" applyFont="1" applyBorder="1" applyAlignment="1">
      <alignment vertical="top"/>
    </xf>
    <xf numFmtId="164" fontId="8" fillId="0" borderId="110" xfId="0" applyNumberFormat="1" applyFont="1" applyBorder="1" applyAlignment="1">
      <alignment vertical="top"/>
    </xf>
    <xf numFmtId="164" fontId="8" fillId="0" borderId="109" xfId="0" applyNumberFormat="1" applyFont="1" applyBorder="1" applyAlignment="1">
      <alignment vertical="top"/>
    </xf>
    <xf numFmtId="164" fontId="6" fillId="0" borderId="114" xfId="0" applyNumberFormat="1" applyFont="1" applyBorder="1" applyAlignment="1">
      <alignment horizontal="right" vertical="center"/>
    </xf>
    <xf numFmtId="164" fontId="8" fillId="0" borderId="115" xfId="0" applyNumberFormat="1" applyFont="1" applyBorder="1" applyAlignment="1">
      <alignment vertical="top"/>
    </xf>
    <xf numFmtId="164" fontId="16" fillId="0" borderId="115" xfId="0" applyNumberFormat="1" applyFont="1" applyBorder="1" applyAlignment="1" applyProtection="1">
      <alignment vertical="top"/>
      <protection locked="0"/>
    </xf>
    <xf numFmtId="164" fontId="8" fillId="0" borderId="116" xfId="0" applyNumberFormat="1" applyFont="1" applyBorder="1" applyAlignment="1">
      <alignment vertical="top"/>
    </xf>
    <xf numFmtId="170" fontId="21" fillId="0" borderId="118" xfId="0" applyNumberFormat="1" applyFont="1" applyBorder="1" applyAlignment="1">
      <alignment horizontal="right" vertical="center"/>
    </xf>
    <xf numFmtId="170" fontId="33" fillId="0" borderId="117" xfId="0" applyNumberFormat="1" applyFont="1" applyBorder="1" applyAlignment="1">
      <alignment horizontal="right" vertical="center"/>
    </xf>
    <xf numFmtId="3" fontId="30" fillId="0" borderId="0" xfId="0" applyNumberFormat="1" applyFont="1"/>
    <xf numFmtId="0" fontId="9" fillId="10" borderId="3" xfId="0" applyFont="1" applyFill="1" applyBorder="1" applyAlignment="1">
      <alignment vertical="center"/>
    </xf>
    <xf numFmtId="0" fontId="9" fillId="10" borderId="4" xfId="0" applyFont="1" applyFill="1" applyBorder="1" applyAlignment="1">
      <alignment vertical="center"/>
    </xf>
    <xf numFmtId="0" fontId="9" fillId="10" borderId="5" xfId="0" applyFont="1" applyFill="1" applyBorder="1" applyAlignment="1">
      <alignment vertical="center"/>
    </xf>
    <xf numFmtId="0" fontId="9" fillId="10" borderId="11" xfId="0" applyFont="1" applyFill="1" applyBorder="1" applyAlignment="1">
      <alignment vertical="center"/>
    </xf>
    <xf numFmtId="0" fontId="9" fillId="10" borderId="12" xfId="0" applyFont="1" applyFill="1" applyBorder="1" applyAlignment="1">
      <alignment vertical="center"/>
    </xf>
    <xf numFmtId="0" fontId="9" fillId="10" borderId="13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9" fillId="5" borderId="11" xfId="0" applyFont="1" applyFill="1" applyBorder="1" applyAlignment="1">
      <alignment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4" borderId="6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6" borderId="28" xfId="0" applyFont="1" applyFill="1" applyBorder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29" xfId="0" applyFont="1" applyFill="1" applyBorder="1" applyAlignment="1">
      <alignment vertical="center"/>
    </xf>
    <xf numFmtId="0" fontId="9" fillId="5" borderId="7" xfId="0" applyFont="1" applyFill="1" applyBorder="1" applyAlignment="1">
      <alignment vertical="center"/>
    </xf>
    <xf numFmtId="0" fontId="9" fillId="5" borderId="65" xfId="0" applyFont="1" applyFill="1" applyBorder="1" applyAlignment="1">
      <alignment vertical="center"/>
    </xf>
    <xf numFmtId="0" fontId="9" fillId="5" borderId="6" xfId="0" applyFont="1" applyFill="1" applyBorder="1" applyAlignment="1">
      <alignment vertical="center"/>
    </xf>
    <xf numFmtId="0" fontId="9" fillId="6" borderId="11" xfId="0" applyFont="1" applyFill="1" applyBorder="1" applyAlignment="1">
      <alignment vertical="center"/>
    </xf>
    <xf numFmtId="0" fontId="9" fillId="6" borderId="12" xfId="0" applyFont="1" applyFill="1" applyBorder="1" applyAlignment="1">
      <alignment vertical="center"/>
    </xf>
    <xf numFmtId="0" fontId="9" fillId="6" borderId="13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6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6" borderId="3" xfId="0" applyFont="1" applyFill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0" fontId="9" fillId="6" borderId="5" xfId="0" applyFont="1" applyFill="1" applyBorder="1" applyAlignment="1">
      <alignment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6" fillId="8" borderId="47" xfId="0" applyFont="1" applyFill="1" applyBorder="1" applyAlignment="1">
      <alignment horizontal="right" vertical="center"/>
    </xf>
    <xf numFmtId="0" fontId="6" fillId="8" borderId="40" xfId="0" applyFont="1" applyFill="1" applyBorder="1" applyAlignment="1">
      <alignment horizontal="right" vertical="center"/>
    </xf>
    <xf numFmtId="0" fontId="7" fillId="8" borderId="37" xfId="0" applyFont="1" applyFill="1" applyBorder="1" applyAlignment="1">
      <alignment horizontal="right" vertical="center"/>
    </xf>
    <xf numFmtId="0" fontId="9" fillId="5" borderId="28" xfId="0" applyFont="1" applyFill="1" applyBorder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9" fillId="5" borderId="29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9" fillId="4" borderId="65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0" fillId="5" borderId="65" xfId="0" applyFont="1" applyFill="1" applyBorder="1" applyAlignment="1">
      <alignment vertical="center"/>
    </xf>
    <xf numFmtId="0" fontId="10" fillId="5" borderId="6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14" fillId="4" borderId="11" xfId="0" applyFont="1" applyFill="1" applyBorder="1" applyAlignment="1">
      <alignment horizontal="left" vertical="center"/>
    </xf>
    <xf numFmtId="0" fontId="14" fillId="4" borderId="12" xfId="0" applyFont="1" applyFill="1" applyBorder="1" applyAlignment="1">
      <alignment horizontal="left" vertical="center"/>
    </xf>
    <xf numFmtId="0" fontId="14" fillId="4" borderId="13" xfId="0" applyFont="1" applyFill="1" applyBorder="1" applyAlignment="1">
      <alignment horizontal="left" vertical="center"/>
    </xf>
    <xf numFmtId="49" fontId="6" fillId="10" borderId="0" xfId="0" applyNumberFormat="1" applyFont="1" applyFill="1" applyAlignment="1">
      <alignment horizontal="center" vertical="center"/>
    </xf>
  </cellXfs>
  <cellStyles count="4">
    <cellStyle name="Comma" xfId="3" builtinId="3"/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C50C-DCED-49F5-8581-A467699DAB58}">
  <sheetPr>
    <pageSetUpPr fitToPage="1"/>
  </sheetPr>
  <dimension ref="A1:W191"/>
  <sheetViews>
    <sheetView tabSelected="1" topLeftCell="B184" zoomScale="110" zoomScaleNormal="110" workbookViewId="0">
      <pane xSplit="7" topLeftCell="I1" activePane="topRight" state="frozen"/>
      <selection activeCell="B1" sqref="B1"/>
      <selection pane="topRight" activeCell="B43" sqref="B43:U43"/>
    </sheetView>
  </sheetViews>
  <sheetFormatPr defaultColWidth="8.85546875" defaultRowHeight="12.75" x14ac:dyDescent="0.25"/>
  <cols>
    <col min="1" max="1" width="9.140625" style="13" hidden="1" customWidth="1"/>
    <col min="2" max="2" width="98.42578125" style="13" customWidth="1"/>
    <col min="3" max="3" width="32.85546875" style="13" hidden="1" customWidth="1"/>
    <col min="4" max="4" width="88.5703125" style="269" hidden="1" customWidth="1"/>
    <col min="5" max="5" width="79.140625" style="132" hidden="1" customWidth="1"/>
    <col min="6" max="6" width="88.5703125" style="132" hidden="1" customWidth="1"/>
    <col min="7" max="7" width="0.140625" style="119" hidden="1" customWidth="1"/>
    <col min="8" max="8" width="0.42578125" style="119" customWidth="1"/>
    <col min="9" max="9" width="15.85546875" style="119" customWidth="1"/>
    <col min="10" max="10" width="15.85546875" style="132" customWidth="1"/>
    <col min="11" max="14" width="19.5703125" style="132" customWidth="1"/>
    <col min="15" max="15" width="19.5703125" style="311" customWidth="1"/>
    <col min="16" max="21" width="19.5703125" style="132" customWidth="1"/>
    <col min="22" max="22" width="19.5703125" style="13" customWidth="1"/>
    <col min="23" max="16384" width="8.85546875" style="13"/>
  </cols>
  <sheetData>
    <row r="1" spans="1:23" s="188" customFormat="1" ht="28.5" customHeight="1" x14ac:dyDescent="0.25">
      <c r="A1" s="189"/>
      <c r="B1" s="190"/>
      <c r="C1" s="190"/>
      <c r="D1" s="280"/>
      <c r="E1" s="191" t="s">
        <v>213</v>
      </c>
      <c r="F1" s="192" t="s">
        <v>217</v>
      </c>
      <c r="G1" s="193" t="s">
        <v>220</v>
      </c>
      <c r="H1" s="193" t="s">
        <v>227</v>
      </c>
      <c r="I1" s="193" t="s">
        <v>270</v>
      </c>
      <c r="J1" s="194" t="s">
        <v>1</v>
      </c>
      <c r="K1" s="191" t="s">
        <v>2</v>
      </c>
      <c r="L1" s="191" t="s">
        <v>3</v>
      </c>
      <c r="M1" s="191" t="s">
        <v>4</v>
      </c>
      <c r="N1" s="191" t="s">
        <v>5</v>
      </c>
      <c r="O1" s="341" t="s">
        <v>6</v>
      </c>
      <c r="P1" s="191" t="s">
        <v>7</v>
      </c>
      <c r="Q1" s="191" t="s">
        <v>8</v>
      </c>
      <c r="R1" s="191" t="s">
        <v>9</v>
      </c>
      <c r="S1" s="191" t="s">
        <v>10</v>
      </c>
      <c r="T1" s="191" t="s">
        <v>11</v>
      </c>
      <c r="U1" s="191" t="s">
        <v>12</v>
      </c>
    </row>
    <row r="2" spans="1:23" s="121" customFormat="1" ht="15.95" customHeight="1" x14ac:dyDescent="0.25">
      <c r="A2" s="120"/>
      <c r="B2" s="531" t="s">
        <v>98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3"/>
    </row>
    <row r="3" spans="1:23" s="121" customFormat="1" ht="15.95" customHeight="1" x14ac:dyDescent="0.25">
      <c r="A3" s="120"/>
      <c r="B3" s="547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48"/>
      <c r="O3" s="548"/>
      <c r="P3" s="548"/>
      <c r="Q3" s="548"/>
      <c r="R3" s="548"/>
      <c r="S3" s="548"/>
      <c r="T3" s="548"/>
      <c r="U3" s="549"/>
    </row>
    <row r="4" spans="1:23" s="121" customFormat="1" ht="12.95" customHeight="1" x14ac:dyDescent="0.25">
      <c r="A4" s="120"/>
      <c r="B4" s="550" t="s">
        <v>13</v>
      </c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2"/>
    </row>
    <row r="5" spans="1:23" ht="30" customHeight="1" x14ac:dyDescent="0.25">
      <c r="A5" s="11"/>
      <c r="B5" s="4" t="s">
        <v>115</v>
      </c>
      <c r="C5" s="291" t="s">
        <v>204</v>
      </c>
      <c r="D5" s="265"/>
      <c r="E5" s="119">
        <v>3067</v>
      </c>
      <c r="F5" s="119">
        <v>3153</v>
      </c>
      <c r="G5" s="372">
        <v>2758</v>
      </c>
      <c r="H5" s="5">
        <f t="shared" ref="H5:H11" si="0">SUM(K5:V5)</f>
        <v>187</v>
      </c>
      <c r="I5" s="5">
        <f t="shared" ref="I5:I10" si="1">SUM(J5:U5)</f>
        <v>364</v>
      </c>
      <c r="J5" s="6">
        <v>177</v>
      </c>
      <c r="K5" s="7">
        <v>187</v>
      </c>
      <c r="L5" s="7"/>
      <c r="M5" s="7"/>
      <c r="N5" s="7"/>
      <c r="O5" s="7"/>
      <c r="P5" s="7"/>
      <c r="Q5" s="7"/>
      <c r="R5" s="7"/>
      <c r="S5" s="7"/>
      <c r="T5" s="7"/>
      <c r="U5" s="8"/>
    </row>
    <row r="6" spans="1:23" ht="17.25" customHeight="1" x14ac:dyDescent="0.25">
      <c r="A6" s="11"/>
      <c r="B6" s="9" t="s">
        <v>97</v>
      </c>
      <c r="C6" s="291" t="s">
        <v>204</v>
      </c>
      <c r="D6" s="266"/>
      <c r="E6" s="119">
        <v>1429</v>
      </c>
      <c r="F6" s="119">
        <v>1390</v>
      </c>
      <c r="G6" s="372">
        <v>1459</v>
      </c>
      <c r="H6" s="5">
        <f t="shared" si="0"/>
        <v>126</v>
      </c>
      <c r="I6" s="5">
        <f t="shared" si="1"/>
        <v>248</v>
      </c>
      <c r="J6" s="6">
        <v>122</v>
      </c>
      <c r="K6" s="7">
        <v>126</v>
      </c>
      <c r="L6" s="7"/>
      <c r="M6" s="7"/>
      <c r="N6" s="7"/>
      <c r="O6" s="7"/>
      <c r="P6" s="7"/>
      <c r="Q6" s="7"/>
      <c r="R6" s="7"/>
      <c r="S6" s="7"/>
      <c r="T6" s="7"/>
      <c r="U6" s="8"/>
    </row>
    <row r="7" spans="1:23" s="465" customFormat="1" ht="0.6" customHeight="1" x14ac:dyDescent="0.25">
      <c r="A7" s="455"/>
      <c r="B7" s="456" t="s">
        <v>116</v>
      </c>
      <c r="C7" s="457" t="s">
        <v>204</v>
      </c>
      <c r="D7" s="458"/>
      <c r="E7" s="459">
        <v>3905</v>
      </c>
      <c r="F7" s="459">
        <v>5404</v>
      </c>
      <c r="G7" s="460">
        <v>3641</v>
      </c>
      <c r="H7" s="460">
        <f t="shared" si="0"/>
        <v>0</v>
      </c>
      <c r="I7" s="460">
        <f t="shared" si="1"/>
        <v>0</v>
      </c>
      <c r="J7" s="461"/>
      <c r="K7" s="462"/>
      <c r="L7" s="463"/>
      <c r="M7" s="462"/>
      <c r="N7" s="462"/>
      <c r="O7" s="462"/>
      <c r="P7" s="462"/>
      <c r="Q7" s="462"/>
      <c r="R7" s="462"/>
      <c r="S7" s="462"/>
      <c r="T7" s="462"/>
      <c r="U7" s="464"/>
    </row>
    <row r="8" spans="1:23" ht="27.95" customHeight="1" x14ac:dyDescent="0.25">
      <c r="A8" s="11"/>
      <c r="B8" s="4" t="s">
        <v>117</v>
      </c>
      <c r="C8" s="291" t="s">
        <v>204</v>
      </c>
      <c r="D8" s="265"/>
      <c r="E8" s="119">
        <v>205</v>
      </c>
      <c r="F8" s="119">
        <v>295</v>
      </c>
      <c r="G8" s="372">
        <v>400</v>
      </c>
      <c r="H8" s="5">
        <f t="shared" si="0"/>
        <v>45</v>
      </c>
      <c r="I8" s="5">
        <f t="shared" si="1"/>
        <v>80</v>
      </c>
      <c r="J8" s="6">
        <v>35</v>
      </c>
      <c r="K8" s="7">
        <v>45</v>
      </c>
      <c r="M8" s="7"/>
      <c r="N8" s="7"/>
      <c r="O8" s="7"/>
      <c r="P8" s="7"/>
      <c r="Q8" s="7"/>
      <c r="R8" s="7"/>
      <c r="S8" s="7"/>
      <c r="T8" s="7"/>
      <c r="U8" s="8"/>
    </row>
    <row r="9" spans="1:23" ht="1.5" hidden="1" customHeight="1" x14ac:dyDescent="0.25">
      <c r="A9" s="11"/>
      <c r="B9" s="184" t="s">
        <v>108</v>
      </c>
      <c r="C9" s="291" t="s">
        <v>204</v>
      </c>
      <c r="D9" s="268"/>
      <c r="E9" s="119">
        <v>0</v>
      </c>
      <c r="F9" s="119">
        <v>0</v>
      </c>
      <c r="G9" s="372">
        <v>0</v>
      </c>
      <c r="H9" s="5">
        <f t="shared" si="0"/>
        <v>0</v>
      </c>
      <c r="I9" s="5">
        <f t="shared" si="1"/>
        <v>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ht="23.45" customHeight="1" x14ac:dyDescent="0.25">
      <c r="A10" s="11"/>
      <c r="B10" s="17" t="s">
        <v>118</v>
      </c>
      <c r="C10" s="291" t="s">
        <v>204</v>
      </c>
      <c r="D10" s="267"/>
      <c r="E10" s="119">
        <v>1188</v>
      </c>
      <c r="F10" s="119">
        <v>1107</v>
      </c>
      <c r="G10" s="372">
        <v>1057</v>
      </c>
      <c r="H10" s="5">
        <f t="shared" si="0"/>
        <v>81</v>
      </c>
      <c r="I10" s="5">
        <f t="shared" si="1"/>
        <v>168</v>
      </c>
      <c r="J10" s="6">
        <v>87</v>
      </c>
      <c r="K10" s="7">
        <v>81</v>
      </c>
      <c r="L10" s="7"/>
      <c r="M10" s="7"/>
      <c r="N10" s="7"/>
      <c r="O10" s="7"/>
      <c r="P10" s="7"/>
      <c r="Q10" s="7"/>
      <c r="R10" s="7"/>
      <c r="S10" s="7"/>
      <c r="T10" s="7"/>
      <c r="U10" s="8"/>
    </row>
    <row r="11" spans="1:23" ht="2.4500000000000002" hidden="1" customHeight="1" x14ac:dyDescent="0.25">
      <c r="A11" s="11"/>
      <c r="B11" s="185" t="s">
        <v>109</v>
      </c>
      <c r="C11" s="291" t="s">
        <v>204</v>
      </c>
      <c r="D11" s="266"/>
      <c r="E11" s="119">
        <v>0</v>
      </c>
      <c r="F11" s="119">
        <v>0</v>
      </c>
      <c r="G11" s="372">
        <f>SUM(J11:U11)</f>
        <v>0</v>
      </c>
      <c r="H11" s="5">
        <f t="shared" si="0"/>
        <v>0</v>
      </c>
      <c r="I11" s="5">
        <f>SUM(L11:W11)</f>
        <v>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W11" s="313"/>
    </row>
    <row r="12" spans="1:23" ht="15" hidden="1" customHeight="1" x14ac:dyDescent="0.25">
      <c r="A12" s="11"/>
      <c r="B12" s="540" t="s">
        <v>14</v>
      </c>
      <c r="C12" s="541"/>
      <c r="D12" s="541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3"/>
      <c r="S12" s="553"/>
      <c r="T12" s="553"/>
      <c r="U12" s="554"/>
      <c r="W12" s="313"/>
    </row>
    <row r="13" spans="1:23" ht="12.75" hidden="1" customHeight="1" x14ac:dyDescent="0.25">
      <c r="A13" s="11"/>
      <c r="B13" s="195" t="s">
        <v>190</v>
      </c>
      <c r="C13" s="174"/>
      <c r="E13" s="196"/>
      <c r="F13" s="197"/>
      <c r="G13" s="203"/>
      <c r="H13" s="203"/>
      <c r="I13" s="203"/>
      <c r="J13" s="198"/>
      <c r="K13" s="7"/>
      <c r="L13" s="7"/>
      <c r="M13" s="7"/>
      <c r="N13" s="7"/>
      <c r="O13" s="254"/>
      <c r="P13" s="7"/>
      <c r="Q13" s="7"/>
      <c r="R13" s="7"/>
      <c r="S13" s="7"/>
      <c r="T13" s="7"/>
      <c r="U13" s="8"/>
      <c r="W13" s="313"/>
    </row>
    <row r="14" spans="1:23" ht="12.75" hidden="1" customHeight="1" x14ac:dyDescent="0.25">
      <c r="A14" s="11"/>
      <c r="B14" s="202" t="s">
        <v>15</v>
      </c>
      <c r="C14" s="296"/>
      <c r="E14" s="196"/>
      <c r="F14" s="197"/>
      <c r="G14" s="204"/>
      <c r="H14" s="204"/>
      <c r="I14" s="204"/>
      <c r="J14" s="6"/>
      <c r="K14" s="7">
        <v>117</v>
      </c>
      <c r="L14" s="7"/>
      <c r="M14" s="7"/>
      <c r="N14" s="7"/>
      <c r="O14" s="254"/>
      <c r="P14" s="7"/>
      <c r="Q14" s="7"/>
      <c r="R14" s="7"/>
      <c r="S14" s="7"/>
      <c r="T14" s="7"/>
      <c r="U14" s="8"/>
      <c r="W14" s="313"/>
    </row>
    <row r="15" spans="1:23" hidden="1" x14ac:dyDescent="0.25">
      <c r="A15" s="11"/>
      <c r="B15" s="202" t="s">
        <v>16</v>
      </c>
      <c r="C15" s="296"/>
      <c r="E15" s="196"/>
      <c r="F15" s="197"/>
      <c r="G15" s="199"/>
      <c r="H15" s="199"/>
      <c r="I15" s="199"/>
      <c r="J15" s="6"/>
      <c r="K15" s="7">
        <v>93</v>
      </c>
      <c r="L15" s="7"/>
      <c r="M15" s="7"/>
      <c r="N15" s="7"/>
      <c r="O15" s="254"/>
      <c r="P15" s="7"/>
      <c r="Q15" s="7"/>
      <c r="R15" s="7"/>
      <c r="S15" s="7"/>
      <c r="T15" s="7"/>
      <c r="U15" s="8"/>
    </row>
    <row r="16" spans="1:23" hidden="1" x14ac:dyDescent="0.25">
      <c r="A16" s="11"/>
      <c r="B16" s="202" t="s">
        <v>60</v>
      </c>
      <c r="C16" s="296"/>
      <c r="E16" s="196"/>
      <c r="F16" s="197"/>
      <c r="G16" s="205"/>
      <c r="H16" s="205"/>
      <c r="I16" s="205"/>
      <c r="J16" s="6"/>
      <c r="K16" s="7"/>
      <c r="L16" s="7"/>
      <c r="M16" s="7"/>
      <c r="N16" s="7"/>
      <c r="O16" s="254"/>
      <c r="P16" s="7"/>
      <c r="Q16" s="7"/>
      <c r="R16" s="7"/>
      <c r="S16" s="7"/>
      <c r="T16" s="7"/>
      <c r="U16" s="8"/>
    </row>
    <row r="17" spans="1:21" hidden="1" x14ac:dyDescent="0.25">
      <c r="A17" s="11"/>
      <c r="B17" s="200" t="s">
        <v>191</v>
      </c>
      <c r="C17" s="174"/>
      <c r="E17" s="196"/>
      <c r="F17" s="197"/>
      <c r="G17" s="5"/>
      <c r="H17" s="5"/>
      <c r="I17" s="5"/>
      <c r="J17" s="14"/>
      <c r="K17" s="15"/>
      <c r="L17" s="15"/>
      <c r="M17" s="15"/>
      <c r="N17" s="15"/>
      <c r="O17" s="342"/>
      <c r="P17" s="15"/>
      <c r="Q17" s="15"/>
      <c r="R17" s="15"/>
      <c r="S17" s="15"/>
      <c r="T17" s="15"/>
      <c r="U17" s="16"/>
    </row>
    <row r="18" spans="1:21" hidden="1" x14ac:dyDescent="0.25">
      <c r="A18" s="11"/>
      <c r="B18" s="200" t="s">
        <v>192</v>
      </c>
      <c r="C18" s="174"/>
      <c r="E18" s="196"/>
      <c r="F18" s="197"/>
      <c r="G18" s="18"/>
      <c r="H18" s="18"/>
      <c r="I18" s="18"/>
      <c r="J18" s="14"/>
      <c r="K18" s="15"/>
      <c r="L18" s="15"/>
      <c r="M18" s="15"/>
      <c r="N18" s="15"/>
      <c r="O18" s="342"/>
      <c r="P18" s="15"/>
      <c r="Q18" s="15"/>
      <c r="R18" s="15"/>
      <c r="S18" s="15"/>
      <c r="T18" s="15"/>
      <c r="U18" s="16"/>
    </row>
    <row r="19" spans="1:21" hidden="1" x14ac:dyDescent="0.25">
      <c r="A19" s="11"/>
      <c r="B19" s="200" t="s">
        <v>193</v>
      </c>
      <c r="C19" s="174"/>
      <c r="E19" s="196"/>
      <c r="F19" s="197"/>
      <c r="G19" s="18"/>
      <c r="H19" s="18"/>
      <c r="I19" s="18"/>
      <c r="J19" s="14"/>
      <c r="K19" s="15"/>
      <c r="L19" s="15"/>
      <c r="M19" s="15"/>
      <c r="N19" s="15"/>
      <c r="O19" s="342"/>
      <c r="P19" s="15"/>
      <c r="Q19" s="15"/>
      <c r="R19" s="15"/>
      <c r="S19" s="15"/>
      <c r="T19" s="15"/>
      <c r="U19" s="16"/>
    </row>
    <row r="20" spans="1:21" ht="37.5" hidden="1" customHeight="1" x14ac:dyDescent="0.25">
      <c r="A20" s="11"/>
      <c r="B20" s="200" t="s">
        <v>194</v>
      </c>
      <c r="C20" s="174"/>
      <c r="E20" s="196"/>
      <c r="F20" s="197"/>
      <c r="G20" s="18"/>
      <c r="H20" s="18"/>
      <c r="I20" s="18"/>
      <c r="J20" s="14"/>
      <c r="K20" s="15"/>
      <c r="L20" s="15"/>
      <c r="M20" s="15"/>
      <c r="N20" s="15"/>
      <c r="O20" s="342"/>
      <c r="P20" s="15"/>
      <c r="Q20" s="15"/>
      <c r="R20" s="15"/>
      <c r="S20" s="15"/>
      <c r="T20" s="15"/>
      <c r="U20" s="16"/>
    </row>
    <row r="21" spans="1:21" ht="40.5" hidden="1" customHeight="1" x14ac:dyDescent="0.25">
      <c r="A21" s="11"/>
      <c r="B21" s="200" t="s">
        <v>195</v>
      </c>
      <c r="C21" s="174"/>
      <c r="E21" s="196"/>
      <c r="F21" s="197"/>
      <c r="G21" s="18"/>
      <c r="H21" s="18"/>
      <c r="I21" s="18"/>
      <c r="J21" s="14"/>
      <c r="K21" s="15"/>
      <c r="L21" s="15"/>
      <c r="M21" s="15"/>
      <c r="N21" s="15"/>
      <c r="O21" s="342"/>
      <c r="P21" s="15"/>
      <c r="Q21" s="15"/>
      <c r="R21" s="15"/>
      <c r="S21" s="15"/>
      <c r="T21" s="15"/>
      <c r="U21" s="16"/>
    </row>
    <row r="22" spans="1:21" ht="36.75" hidden="1" customHeight="1" x14ac:dyDescent="0.25">
      <c r="A22" s="11"/>
      <c r="B22" s="201" t="s">
        <v>196</v>
      </c>
      <c r="C22" s="297"/>
      <c r="D22" s="270"/>
      <c r="E22" s="196"/>
      <c r="F22" s="197"/>
      <c r="G22" s="10"/>
      <c r="H22" s="10"/>
      <c r="I22" s="10"/>
      <c r="J22" s="19"/>
      <c r="K22" s="20"/>
      <c r="L22" s="20"/>
      <c r="M22" s="20"/>
      <c r="N22" s="20"/>
      <c r="O22" s="40"/>
      <c r="P22" s="20"/>
      <c r="Q22" s="20"/>
      <c r="R22" s="20"/>
      <c r="S22" s="20"/>
      <c r="T22" s="20"/>
      <c r="U22" s="21"/>
    </row>
    <row r="23" spans="1:21" s="121" customFormat="1" ht="15.95" customHeight="1" x14ac:dyDescent="0.25">
      <c r="A23" s="120"/>
      <c r="B23" s="540" t="s">
        <v>125</v>
      </c>
      <c r="C23" s="541"/>
      <c r="D23" s="541"/>
      <c r="E23" s="541"/>
      <c r="F23" s="541"/>
      <c r="G23" s="541"/>
      <c r="H23" s="541"/>
      <c r="I23" s="541"/>
      <c r="J23" s="541"/>
      <c r="K23" s="541"/>
      <c r="L23" s="541"/>
      <c r="M23" s="541"/>
      <c r="N23" s="541"/>
      <c r="O23" s="541"/>
      <c r="P23" s="541"/>
      <c r="Q23" s="541"/>
      <c r="R23" s="541"/>
      <c r="S23" s="541"/>
      <c r="T23" s="541"/>
      <c r="U23" s="542"/>
    </row>
    <row r="24" spans="1:21" ht="15" customHeight="1" x14ac:dyDescent="0.25">
      <c r="A24" s="11"/>
      <c r="B24" s="4" t="s">
        <v>110</v>
      </c>
      <c r="C24" s="174" t="s">
        <v>205</v>
      </c>
      <c r="E24" s="143">
        <v>0</v>
      </c>
      <c r="F24" s="144">
        <v>3435</v>
      </c>
      <c r="G24" s="147">
        <f t="shared" ref="G24:I26" si="2">SUM(J24:U24)</f>
        <v>360</v>
      </c>
      <c r="H24" s="147">
        <f t="shared" si="2"/>
        <v>181</v>
      </c>
      <c r="I24" s="147">
        <f t="shared" si="2"/>
        <v>0</v>
      </c>
      <c r="J24" s="7">
        <v>179</v>
      </c>
      <c r="K24" s="7">
        <v>181</v>
      </c>
      <c r="L24" s="7"/>
      <c r="N24" s="7"/>
      <c r="O24" s="7"/>
      <c r="P24" s="7"/>
      <c r="Q24" s="7"/>
      <c r="R24" s="7"/>
      <c r="S24" s="7"/>
      <c r="T24" s="7"/>
      <c r="U24" s="22"/>
    </row>
    <row r="25" spans="1:21" ht="15" customHeight="1" x14ac:dyDescent="0.25">
      <c r="A25" s="11"/>
      <c r="B25" s="186" t="s">
        <v>15</v>
      </c>
      <c r="C25" s="174" t="s">
        <v>205</v>
      </c>
      <c r="E25" s="145">
        <v>0</v>
      </c>
      <c r="F25" s="146">
        <v>1807</v>
      </c>
      <c r="G25" s="148">
        <f t="shared" si="2"/>
        <v>207</v>
      </c>
      <c r="H25" s="148">
        <f t="shared" si="2"/>
        <v>105</v>
      </c>
      <c r="I25" s="148">
        <f t="shared" si="2"/>
        <v>0</v>
      </c>
      <c r="J25" s="132">
        <v>102</v>
      </c>
      <c r="K25" s="7">
        <v>105</v>
      </c>
      <c r="L25" s="7"/>
      <c r="N25" s="7"/>
      <c r="O25" s="7"/>
      <c r="P25" s="7"/>
      <c r="Q25" s="7"/>
      <c r="R25" s="7"/>
      <c r="S25" s="7"/>
      <c r="T25" s="7"/>
      <c r="U25" s="22"/>
    </row>
    <row r="26" spans="1:21" ht="15" customHeight="1" x14ac:dyDescent="0.25">
      <c r="A26" s="11"/>
      <c r="B26" s="186" t="s">
        <v>16</v>
      </c>
      <c r="C26" s="174" t="s">
        <v>205</v>
      </c>
      <c r="E26" s="145">
        <v>0</v>
      </c>
      <c r="F26" s="146">
        <v>1664</v>
      </c>
      <c r="G26" s="148">
        <f t="shared" si="2"/>
        <v>153</v>
      </c>
      <c r="H26" s="148">
        <f t="shared" si="2"/>
        <v>76</v>
      </c>
      <c r="I26" s="148">
        <f t="shared" si="2"/>
        <v>0</v>
      </c>
      <c r="J26" s="7">
        <v>77</v>
      </c>
      <c r="K26" s="7">
        <v>76</v>
      </c>
      <c r="L26" s="7"/>
      <c r="N26" s="7"/>
      <c r="O26" s="7"/>
      <c r="P26" s="7"/>
      <c r="Q26" s="7"/>
      <c r="R26" s="7"/>
      <c r="S26" s="7"/>
      <c r="T26" s="7"/>
      <c r="U26" s="22"/>
    </row>
    <row r="27" spans="1:21" ht="15" customHeight="1" x14ac:dyDescent="0.25">
      <c r="A27" s="11"/>
      <c r="B27" s="186" t="s">
        <v>208</v>
      </c>
      <c r="C27" s="174"/>
      <c r="E27" s="145"/>
      <c r="F27" s="146"/>
      <c r="G27" s="148"/>
      <c r="H27" s="148"/>
      <c r="I27" s="148"/>
      <c r="J27" s="7">
        <v>146</v>
      </c>
      <c r="K27" s="7">
        <v>147</v>
      </c>
      <c r="L27" s="7"/>
      <c r="N27" s="7"/>
      <c r="O27" s="7"/>
      <c r="P27" s="7"/>
      <c r="Q27" s="7"/>
      <c r="R27" s="7"/>
      <c r="S27" s="7"/>
      <c r="T27" s="7"/>
      <c r="U27" s="22"/>
    </row>
    <row r="28" spans="1:21" ht="15" customHeight="1" x14ac:dyDescent="0.25">
      <c r="A28" s="11"/>
      <c r="B28" s="186" t="s">
        <v>209</v>
      </c>
      <c r="C28" s="174"/>
      <c r="E28" s="145"/>
      <c r="F28" s="146"/>
      <c r="G28" s="148"/>
      <c r="H28" s="148"/>
      <c r="I28" s="148"/>
      <c r="J28" s="7">
        <v>16</v>
      </c>
      <c r="K28" s="7">
        <v>17</v>
      </c>
      <c r="L28" s="7"/>
      <c r="N28" s="7"/>
      <c r="O28" s="7"/>
      <c r="Q28" s="7"/>
      <c r="R28" s="7"/>
      <c r="S28" s="7"/>
      <c r="U28" s="22"/>
    </row>
    <row r="29" spans="1:21" ht="15" customHeight="1" x14ac:dyDescent="0.25">
      <c r="A29" s="11"/>
      <c r="B29" s="186" t="s">
        <v>211</v>
      </c>
      <c r="C29" s="174"/>
      <c r="E29" s="145"/>
      <c r="F29" s="146"/>
      <c r="G29" s="148"/>
      <c r="H29" s="148"/>
      <c r="I29" s="148"/>
      <c r="J29" s="7">
        <v>10</v>
      </c>
      <c r="K29" s="7">
        <v>10</v>
      </c>
      <c r="L29" s="7"/>
      <c r="N29" s="7"/>
      <c r="O29" s="7"/>
      <c r="P29" s="7"/>
      <c r="Q29" s="7"/>
      <c r="R29" s="7"/>
      <c r="S29" s="7"/>
      <c r="T29" s="7"/>
      <c r="U29" s="22"/>
    </row>
    <row r="30" spans="1:21" ht="15" customHeight="1" x14ac:dyDescent="0.25">
      <c r="A30" s="11"/>
      <c r="B30" s="186" t="s">
        <v>210</v>
      </c>
      <c r="C30" s="174"/>
      <c r="E30" s="145"/>
      <c r="F30" s="146"/>
      <c r="G30" s="148"/>
      <c r="H30" s="148"/>
      <c r="I30" s="148"/>
      <c r="J30" s="7">
        <v>7</v>
      </c>
      <c r="K30" s="7">
        <v>7</v>
      </c>
      <c r="L30" s="7"/>
      <c r="N30" s="7"/>
      <c r="O30" s="7"/>
      <c r="P30" s="7"/>
      <c r="Q30" s="7"/>
      <c r="R30" s="7"/>
      <c r="S30" s="7"/>
      <c r="T30" s="7"/>
      <c r="U30" s="22"/>
    </row>
    <row r="31" spans="1:21" ht="15" customHeight="1" x14ac:dyDescent="0.25">
      <c r="A31" s="11"/>
      <c r="B31" s="186" t="s">
        <v>111</v>
      </c>
      <c r="C31" s="174" t="s">
        <v>205</v>
      </c>
      <c r="E31" s="145">
        <v>0</v>
      </c>
      <c r="F31" s="146">
        <v>1429</v>
      </c>
      <c r="G31" s="148">
        <f t="shared" ref="G31:I42" si="3">SUM(J31:U31)</f>
        <v>143</v>
      </c>
      <c r="H31" s="148">
        <f t="shared" si="3"/>
        <v>70</v>
      </c>
      <c r="I31" s="148">
        <f t="shared" si="3"/>
        <v>0</v>
      </c>
      <c r="J31" s="7">
        <v>73</v>
      </c>
      <c r="K31" s="7">
        <v>70</v>
      </c>
      <c r="L31" s="7"/>
      <c r="N31" s="7"/>
      <c r="O31" s="7"/>
      <c r="P31" s="7"/>
      <c r="Q31" s="7"/>
      <c r="R31" s="7"/>
      <c r="S31" s="7"/>
      <c r="T31" s="7"/>
      <c r="U31" s="22"/>
    </row>
    <row r="32" spans="1:21" ht="15" customHeight="1" x14ac:dyDescent="0.25">
      <c r="A32" s="11"/>
      <c r="B32" s="186" t="s">
        <v>112</v>
      </c>
      <c r="C32" s="174" t="s">
        <v>205</v>
      </c>
      <c r="E32" s="145">
        <v>0</v>
      </c>
      <c r="F32" s="146">
        <v>949</v>
      </c>
      <c r="G32" s="148">
        <f t="shared" si="3"/>
        <v>61</v>
      </c>
      <c r="H32" s="148">
        <f t="shared" si="3"/>
        <v>31</v>
      </c>
      <c r="I32" s="148">
        <f t="shared" si="3"/>
        <v>0</v>
      </c>
      <c r="J32" s="7">
        <v>30</v>
      </c>
      <c r="K32" s="7">
        <v>31</v>
      </c>
      <c r="L32" s="7"/>
      <c r="N32" s="7"/>
      <c r="O32" s="7"/>
      <c r="P32" s="7"/>
      <c r="Q32" s="7"/>
      <c r="R32" s="7"/>
      <c r="S32" s="7"/>
      <c r="T32" s="7"/>
      <c r="U32" s="22"/>
    </row>
    <row r="33" spans="1:21" ht="15" customHeight="1" x14ac:dyDescent="0.25">
      <c r="A33" s="11"/>
      <c r="B33" s="186" t="s">
        <v>113</v>
      </c>
      <c r="C33" s="174" t="s">
        <v>205</v>
      </c>
      <c r="E33" s="145">
        <v>0</v>
      </c>
      <c r="F33" s="146">
        <v>1093</v>
      </c>
      <c r="G33" s="148">
        <f t="shared" si="3"/>
        <v>156</v>
      </c>
      <c r="H33" s="148">
        <f t="shared" si="3"/>
        <v>80</v>
      </c>
      <c r="I33" s="148">
        <f t="shared" si="3"/>
        <v>0</v>
      </c>
      <c r="J33" s="7">
        <v>76</v>
      </c>
      <c r="K33" s="7">
        <v>80</v>
      </c>
      <c r="N33" s="7"/>
      <c r="O33" s="7"/>
      <c r="P33" s="7"/>
      <c r="Q33" s="7"/>
      <c r="R33" s="7"/>
      <c r="S33" s="7"/>
      <c r="T33" s="7"/>
      <c r="U33" s="22"/>
    </row>
    <row r="34" spans="1:21" ht="27" customHeight="1" x14ac:dyDescent="0.25">
      <c r="A34" s="11"/>
      <c r="B34" s="23" t="s">
        <v>119</v>
      </c>
      <c r="C34" s="174" t="s">
        <v>205</v>
      </c>
      <c r="D34" s="270"/>
      <c r="E34" s="145">
        <v>0</v>
      </c>
      <c r="F34" s="146">
        <v>211</v>
      </c>
      <c r="G34" s="148">
        <f t="shared" si="3"/>
        <v>64</v>
      </c>
      <c r="H34" s="148">
        <f t="shared" si="3"/>
        <v>31</v>
      </c>
      <c r="I34" s="148">
        <f t="shared" si="3"/>
        <v>0</v>
      </c>
      <c r="J34" s="7">
        <v>33</v>
      </c>
      <c r="K34" s="7">
        <v>31</v>
      </c>
      <c r="L34" s="7"/>
      <c r="N34" s="7"/>
      <c r="O34" s="7"/>
      <c r="P34" s="7"/>
      <c r="Q34" s="7"/>
      <c r="R34" s="7"/>
      <c r="S34" s="7"/>
      <c r="T34" s="7"/>
      <c r="U34" s="22"/>
    </row>
    <row r="35" spans="1:21" ht="15" customHeight="1" x14ac:dyDescent="0.25">
      <c r="A35" s="11"/>
      <c r="B35" s="17" t="s">
        <v>120</v>
      </c>
      <c r="C35" s="174" t="s">
        <v>205</v>
      </c>
      <c r="E35" s="145">
        <v>0</v>
      </c>
      <c r="F35" s="146">
        <v>212</v>
      </c>
      <c r="G35" s="148">
        <f t="shared" si="3"/>
        <v>12</v>
      </c>
      <c r="H35" s="148">
        <f t="shared" si="3"/>
        <v>7</v>
      </c>
      <c r="I35" s="148">
        <f t="shared" si="3"/>
        <v>0</v>
      </c>
      <c r="J35" s="45">
        <v>5</v>
      </c>
      <c r="K35" s="7">
        <v>7</v>
      </c>
      <c r="L35" s="7"/>
      <c r="N35" s="7"/>
      <c r="O35" s="7"/>
      <c r="P35" s="7"/>
      <c r="Q35" s="7"/>
      <c r="R35" s="7"/>
      <c r="S35" s="7"/>
      <c r="U35" s="22"/>
    </row>
    <row r="36" spans="1:21" ht="15" customHeight="1" x14ac:dyDescent="0.25">
      <c r="A36" s="11"/>
      <c r="B36" s="17" t="s">
        <v>121</v>
      </c>
      <c r="C36" s="174" t="s">
        <v>205</v>
      </c>
      <c r="E36" s="145">
        <v>0</v>
      </c>
      <c r="F36" s="146">
        <v>213</v>
      </c>
      <c r="G36" s="148">
        <f t="shared" si="3"/>
        <v>11</v>
      </c>
      <c r="H36" s="148">
        <f t="shared" si="3"/>
        <v>5</v>
      </c>
      <c r="I36" s="148">
        <f t="shared" si="3"/>
        <v>0</v>
      </c>
      <c r="J36" s="45">
        <v>6</v>
      </c>
      <c r="K36" s="7">
        <v>5</v>
      </c>
      <c r="L36" s="7"/>
      <c r="N36" s="7"/>
      <c r="O36" s="7"/>
      <c r="P36" s="7"/>
      <c r="Q36" s="7"/>
      <c r="R36" s="7"/>
      <c r="S36" s="7"/>
      <c r="T36" s="7"/>
      <c r="U36" s="22"/>
    </row>
    <row r="37" spans="1:21" ht="15" customHeight="1" x14ac:dyDescent="0.25">
      <c r="A37" s="11"/>
      <c r="B37" s="186" t="s">
        <v>34</v>
      </c>
      <c r="C37" s="174" t="s">
        <v>205</v>
      </c>
      <c r="E37" s="145">
        <v>0</v>
      </c>
      <c r="F37" s="146">
        <v>214</v>
      </c>
      <c r="G37" s="148">
        <f t="shared" si="3"/>
        <v>1</v>
      </c>
      <c r="H37" s="148">
        <f t="shared" si="3"/>
        <v>1</v>
      </c>
      <c r="I37" s="148">
        <f t="shared" si="3"/>
        <v>0</v>
      </c>
      <c r="J37" s="260">
        <v>0</v>
      </c>
      <c r="K37" s="26">
        <v>1</v>
      </c>
      <c r="L37" s="26"/>
      <c r="N37" s="26"/>
      <c r="O37" s="26"/>
      <c r="P37" s="26"/>
      <c r="Q37" s="26"/>
      <c r="R37" s="26"/>
      <c r="S37" s="26"/>
      <c r="T37" s="7"/>
      <c r="U37" s="27"/>
    </row>
    <row r="38" spans="1:21" ht="15" customHeight="1" x14ac:dyDescent="0.25">
      <c r="A38" s="11"/>
      <c r="B38" s="186" t="s">
        <v>38</v>
      </c>
      <c r="C38" s="174" t="s">
        <v>205</v>
      </c>
      <c r="E38" s="145">
        <v>0</v>
      </c>
      <c r="F38" s="146">
        <v>215</v>
      </c>
      <c r="G38" s="148">
        <f t="shared" si="3"/>
        <v>3</v>
      </c>
      <c r="H38" s="148">
        <f t="shared" si="3"/>
        <v>1</v>
      </c>
      <c r="I38" s="148">
        <f t="shared" si="3"/>
        <v>0</v>
      </c>
      <c r="J38" s="260">
        <v>2</v>
      </c>
      <c r="K38" s="26">
        <v>1</v>
      </c>
      <c r="L38" s="26"/>
      <c r="N38" s="26"/>
      <c r="O38" s="26"/>
      <c r="P38" s="26"/>
      <c r="Q38" s="26"/>
      <c r="R38" s="26"/>
      <c r="S38" s="26"/>
      <c r="U38" s="27"/>
    </row>
    <row r="39" spans="1:21" ht="15" customHeight="1" x14ac:dyDescent="0.25">
      <c r="A39" s="11"/>
      <c r="B39" s="186" t="s">
        <v>35</v>
      </c>
      <c r="C39" s="174" t="s">
        <v>205</v>
      </c>
      <c r="E39" s="145">
        <v>0</v>
      </c>
      <c r="F39" s="146">
        <v>216</v>
      </c>
      <c r="G39" s="148">
        <f t="shared" si="3"/>
        <v>4</v>
      </c>
      <c r="H39" s="148">
        <f t="shared" si="3"/>
        <v>3</v>
      </c>
      <c r="I39" s="148">
        <f t="shared" si="3"/>
        <v>0</v>
      </c>
      <c r="J39" s="260">
        <v>1</v>
      </c>
      <c r="K39" s="26">
        <v>3</v>
      </c>
      <c r="L39" s="26"/>
      <c r="N39" s="26"/>
      <c r="O39" s="132"/>
      <c r="P39" s="26"/>
      <c r="Q39" s="26"/>
      <c r="R39" s="26"/>
      <c r="S39" s="26"/>
      <c r="T39" s="7"/>
      <c r="U39" s="27"/>
    </row>
    <row r="40" spans="1:21" ht="15" customHeight="1" x14ac:dyDescent="0.25">
      <c r="A40" s="11"/>
      <c r="B40" s="186" t="s">
        <v>36</v>
      </c>
      <c r="C40" s="174" t="s">
        <v>205</v>
      </c>
      <c r="E40" s="145">
        <v>0</v>
      </c>
      <c r="F40" s="146">
        <v>217</v>
      </c>
      <c r="G40" s="148">
        <f t="shared" si="3"/>
        <v>1</v>
      </c>
      <c r="H40" s="148">
        <f t="shared" si="3"/>
        <v>0</v>
      </c>
      <c r="I40" s="148">
        <f t="shared" si="3"/>
        <v>0</v>
      </c>
      <c r="J40" s="260">
        <v>1</v>
      </c>
      <c r="K40" s="26">
        <v>0</v>
      </c>
      <c r="L40" s="26"/>
      <c r="N40" s="26"/>
      <c r="O40" s="26"/>
      <c r="P40" s="26"/>
      <c r="Q40" s="26"/>
      <c r="R40" s="26"/>
      <c r="S40" s="26"/>
      <c r="T40" s="7"/>
      <c r="U40" s="27"/>
    </row>
    <row r="41" spans="1:21" ht="15" customHeight="1" x14ac:dyDescent="0.25">
      <c r="A41" s="11"/>
      <c r="B41" s="186" t="s">
        <v>122</v>
      </c>
      <c r="C41" s="174" t="s">
        <v>205</v>
      </c>
      <c r="E41" s="145">
        <v>0</v>
      </c>
      <c r="F41" s="146">
        <v>218</v>
      </c>
      <c r="G41" s="148">
        <f t="shared" si="3"/>
        <v>2</v>
      </c>
      <c r="H41" s="148">
        <f t="shared" si="3"/>
        <v>0</v>
      </c>
      <c r="I41" s="148">
        <f t="shared" si="3"/>
        <v>0</v>
      </c>
      <c r="J41" s="260">
        <v>2</v>
      </c>
      <c r="K41" s="26">
        <v>0</v>
      </c>
      <c r="L41" s="26"/>
      <c r="N41" s="26"/>
      <c r="O41" s="26"/>
      <c r="P41" s="26"/>
      <c r="Q41" s="26"/>
      <c r="R41" s="26"/>
      <c r="S41" s="26"/>
      <c r="T41" s="7"/>
      <c r="U41" s="27"/>
    </row>
    <row r="42" spans="1:21" ht="15" customHeight="1" x14ac:dyDescent="0.25">
      <c r="A42" s="11"/>
      <c r="B42" s="185" t="s">
        <v>114</v>
      </c>
      <c r="C42" s="174" t="s">
        <v>205</v>
      </c>
      <c r="D42" s="271"/>
      <c r="E42" s="398">
        <v>0</v>
      </c>
      <c r="F42" s="399">
        <v>219</v>
      </c>
      <c r="G42" s="400">
        <f t="shared" si="3"/>
        <v>0</v>
      </c>
      <c r="H42" s="400">
        <f t="shared" si="3"/>
        <v>0</v>
      </c>
      <c r="I42" s="148">
        <f t="shared" si="3"/>
        <v>0</v>
      </c>
      <c r="J42" s="261">
        <v>0</v>
      </c>
      <c r="K42" s="124">
        <v>0</v>
      </c>
      <c r="L42" s="124"/>
      <c r="N42" s="124"/>
      <c r="O42" s="124"/>
      <c r="P42" s="124"/>
      <c r="Q42" s="124"/>
      <c r="R42" s="124"/>
      <c r="S42" s="124"/>
      <c r="T42" s="7"/>
      <c r="U42" s="44"/>
    </row>
    <row r="43" spans="1:21" ht="15" customHeight="1" x14ac:dyDescent="0.25">
      <c r="A43" s="11"/>
      <c r="B43" s="522" t="s">
        <v>269</v>
      </c>
      <c r="C43" s="523"/>
      <c r="D43" s="523"/>
      <c r="E43" s="523"/>
      <c r="F43" s="523"/>
      <c r="G43" s="523"/>
      <c r="H43" s="523"/>
      <c r="I43" s="523"/>
      <c r="J43" s="523"/>
      <c r="K43" s="523"/>
      <c r="L43" s="523"/>
      <c r="M43" s="523"/>
      <c r="N43" s="523"/>
      <c r="O43" s="523"/>
      <c r="P43" s="523"/>
      <c r="Q43" s="523"/>
      <c r="R43" s="523"/>
      <c r="S43" s="523"/>
      <c r="T43" s="523"/>
      <c r="U43" s="524"/>
    </row>
    <row r="44" spans="1:21" ht="15" customHeight="1" x14ac:dyDescent="0.25">
      <c r="A44" s="11"/>
      <c r="B44" s="185" t="s">
        <v>268</v>
      </c>
      <c r="C44" s="421"/>
      <c r="D44" s="421"/>
      <c r="E44" s="421"/>
      <c r="F44" s="421"/>
      <c r="G44" s="421"/>
      <c r="H44" s="421"/>
      <c r="I44" s="439"/>
      <c r="J44" s="477">
        <v>29</v>
      </c>
      <c r="K44" s="473">
        <v>21</v>
      </c>
      <c r="L44" s="443"/>
      <c r="M44" s="443"/>
      <c r="N44" s="443"/>
      <c r="O44" s="443"/>
      <c r="P44" s="443"/>
      <c r="Q44" s="443"/>
      <c r="R44" s="443"/>
      <c r="S44" s="443"/>
      <c r="T44" s="443"/>
      <c r="U44" s="441"/>
    </row>
    <row r="45" spans="1:21" ht="15" customHeight="1" x14ac:dyDescent="0.25">
      <c r="A45" s="11"/>
      <c r="B45" s="440" t="s">
        <v>267</v>
      </c>
      <c r="C45" s="421"/>
      <c r="D45" s="421"/>
      <c r="E45" s="421"/>
      <c r="F45" s="421"/>
      <c r="G45" s="421"/>
      <c r="H45" s="421"/>
      <c r="I45" s="439"/>
      <c r="J45" s="478">
        <v>60</v>
      </c>
      <c r="K45" s="471">
        <v>41</v>
      </c>
      <c r="L45" s="437"/>
      <c r="M45" s="437"/>
      <c r="N45" s="437"/>
      <c r="O45" s="437"/>
      <c r="P45" s="437"/>
      <c r="Q45" s="437"/>
      <c r="R45" s="437"/>
      <c r="S45" s="437"/>
      <c r="T45" s="437"/>
      <c r="U45" s="435"/>
    </row>
    <row r="46" spans="1:21" s="121" customFormat="1" ht="15.95" customHeight="1" x14ac:dyDescent="0.25">
      <c r="A46" s="120"/>
      <c r="B46" s="522" t="s">
        <v>234</v>
      </c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4"/>
    </row>
    <row r="47" spans="1:21" ht="15" customHeight="1" x14ac:dyDescent="0.25">
      <c r="A47" s="11"/>
      <c r="B47" s="401" t="s">
        <v>235</v>
      </c>
      <c r="C47" s="291"/>
      <c r="D47" s="265"/>
      <c r="E47" s="24">
        <v>5</v>
      </c>
      <c r="F47" s="24">
        <v>5</v>
      </c>
      <c r="H47" s="434">
        <f>AVERAGE(K47:V47)</f>
        <v>0.99429999999999996</v>
      </c>
      <c r="I47" s="434" t="e">
        <f>AVERAGE(L47:W47)</f>
        <v>#DIV/0!</v>
      </c>
      <c r="J47" s="408">
        <v>0.99429999999999996</v>
      </c>
      <c r="K47" s="408">
        <v>0.99429999999999996</v>
      </c>
      <c r="L47" s="433"/>
      <c r="M47" s="408"/>
      <c r="N47" s="433"/>
      <c r="O47" s="408"/>
      <c r="P47" s="408"/>
      <c r="Q47" s="412"/>
      <c r="R47" s="285"/>
      <c r="S47" s="285"/>
      <c r="T47" s="285"/>
      <c r="U47" s="404"/>
    </row>
    <row r="48" spans="1:21" ht="15" customHeight="1" x14ac:dyDescent="0.25">
      <c r="A48" s="11"/>
      <c r="B48" s="402" t="s">
        <v>236</v>
      </c>
      <c r="C48" s="174"/>
      <c r="E48" s="376"/>
      <c r="F48" s="376"/>
      <c r="H48" s="434">
        <f>AVERAGE(K48:V48)</f>
        <v>0.98270000000000002</v>
      </c>
      <c r="I48" s="434" t="e">
        <f>AVERAGE(L48:W48)</f>
        <v>#DIV/0!</v>
      </c>
      <c r="J48" s="405">
        <v>0.99429999999999996</v>
      </c>
      <c r="K48" s="406">
        <v>0.98270000000000002</v>
      </c>
      <c r="L48" s="433"/>
      <c r="M48" s="403"/>
      <c r="N48" s="433"/>
      <c r="O48" s="406"/>
      <c r="P48" s="406"/>
      <c r="Q48" s="413"/>
      <c r="R48" s="406"/>
      <c r="S48" s="406"/>
      <c r="T48" s="406"/>
      <c r="U48" s="407"/>
    </row>
    <row r="49" spans="1:21" s="121" customFormat="1" ht="15.95" customHeight="1" x14ac:dyDescent="0.25">
      <c r="A49" s="120"/>
      <c r="B49" s="522" t="s">
        <v>124</v>
      </c>
      <c r="C49" s="523"/>
      <c r="D49" s="523"/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  <c r="Q49" s="523"/>
      <c r="R49" s="523"/>
      <c r="S49" s="523"/>
      <c r="T49" s="523"/>
      <c r="U49" s="524"/>
    </row>
    <row r="50" spans="1:21" ht="15" customHeight="1" x14ac:dyDescent="0.25">
      <c r="A50" s="11"/>
      <c r="B50" s="4" t="s">
        <v>123</v>
      </c>
      <c r="C50" s="291"/>
      <c r="D50" s="265"/>
      <c r="E50" s="24">
        <v>5</v>
      </c>
      <c r="F50" s="24">
        <v>5</v>
      </c>
      <c r="G50" s="119">
        <v>10</v>
      </c>
      <c r="H50" s="376">
        <f>SUM(K50:V50)</f>
        <v>0</v>
      </c>
      <c r="I50" s="376">
        <f>SUM(J50:U50)</f>
        <v>1</v>
      </c>
      <c r="J50" s="260">
        <v>1</v>
      </c>
      <c r="K50" s="26">
        <v>0</v>
      </c>
      <c r="L50" s="26"/>
      <c r="O50" s="26"/>
      <c r="P50" s="26"/>
      <c r="Q50" s="26"/>
      <c r="R50" s="26"/>
      <c r="S50" s="26"/>
      <c r="T50" s="26"/>
      <c r="U50" s="27"/>
    </row>
    <row r="51" spans="1:21" ht="15" customHeight="1" x14ac:dyDescent="0.25">
      <c r="A51" s="11"/>
      <c r="B51" s="17" t="s">
        <v>126</v>
      </c>
      <c r="C51" s="293"/>
      <c r="D51" s="267"/>
      <c r="E51" s="12">
        <v>19</v>
      </c>
      <c r="F51" s="12">
        <v>13</v>
      </c>
      <c r="G51" s="119">
        <v>20</v>
      </c>
      <c r="H51" s="376">
        <f>SUM(K51:V51)</f>
        <v>0</v>
      </c>
      <c r="I51" s="376">
        <f>SUM(J51:U51)</f>
        <v>5</v>
      </c>
      <c r="J51" s="260">
        <v>5</v>
      </c>
      <c r="K51" s="26">
        <v>0</v>
      </c>
      <c r="L51" s="26"/>
      <c r="N51" s="26"/>
      <c r="O51" s="26"/>
      <c r="P51" s="26"/>
      <c r="Q51" s="26"/>
      <c r="R51" s="26"/>
      <c r="S51" s="26"/>
      <c r="T51" s="26"/>
      <c r="U51" s="27"/>
    </row>
    <row r="52" spans="1:21" ht="15" customHeight="1" x14ac:dyDescent="0.25">
      <c r="A52" s="11"/>
      <c r="B52" s="17" t="s">
        <v>219</v>
      </c>
      <c r="C52" s="292"/>
      <c r="D52" s="266"/>
      <c r="E52" s="25">
        <v>14</v>
      </c>
      <c r="F52" s="25">
        <v>25</v>
      </c>
      <c r="G52" s="119">
        <v>25</v>
      </c>
      <c r="H52" s="376">
        <f>SUM(K52:V52)</f>
        <v>0</v>
      </c>
      <c r="I52" s="376">
        <f>SUM(J52:U52)</f>
        <v>0</v>
      </c>
      <c r="J52" s="260">
        <v>0</v>
      </c>
      <c r="K52" s="26">
        <v>0</v>
      </c>
      <c r="L52" s="26"/>
      <c r="N52" s="26"/>
      <c r="O52" s="26"/>
      <c r="P52" s="26"/>
      <c r="Q52" s="26"/>
      <c r="R52" s="26"/>
      <c r="S52" s="26"/>
      <c r="T52" s="26"/>
      <c r="U52" s="27"/>
    </row>
    <row r="53" spans="1:21" ht="15" hidden="1" customHeight="1" x14ac:dyDescent="0.25">
      <c r="A53" s="11"/>
      <c r="B53" s="17" t="s">
        <v>17</v>
      </c>
      <c r="C53" s="174"/>
      <c r="E53" s="544"/>
      <c r="F53" s="545"/>
      <c r="G53" s="546"/>
      <c r="H53" s="546"/>
      <c r="I53" s="546"/>
      <c r="J53" s="14">
        <v>28</v>
      </c>
      <c r="K53" s="15">
        <v>29</v>
      </c>
      <c r="L53" s="15">
        <v>30</v>
      </c>
      <c r="M53" s="1" t="s">
        <v>37</v>
      </c>
      <c r="N53" s="15">
        <v>36</v>
      </c>
      <c r="O53" s="342">
        <v>36</v>
      </c>
      <c r="P53" s="15">
        <v>38</v>
      </c>
      <c r="Q53" s="15">
        <v>30</v>
      </c>
      <c r="R53" s="15">
        <v>30</v>
      </c>
      <c r="S53" s="15"/>
      <c r="T53" s="15"/>
      <c r="U53" s="27"/>
    </row>
    <row r="54" spans="1:21" ht="15" hidden="1" customHeight="1" x14ac:dyDescent="0.25">
      <c r="A54" s="11"/>
      <c r="B54" s="17" t="s">
        <v>18</v>
      </c>
      <c r="C54" s="174"/>
      <c r="E54" s="544"/>
      <c r="F54" s="545"/>
      <c r="G54" s="546"/>
      <c r="H54" s="546"/>
      <c r="I54" s="546"/>
      <c r="J54" s="28">
        <v>23</v>
      </c>
      <c r="K54" s="28">
        <v>29</v>
      </c>
      <c r="L54" s="28">
        <v>21</v>
      </c>
      <c r="M54" s="1" t="s">
        <v>37</v>
      </c>
      <c r="N54" s="1" t="s">
        <v>37</v>
      </c>
      <c r="O54" s="343" t="s">
        <v>37</v>
      </c>
      <c r="P54" s="1" t="s">
        <v>37</v>
      </c>
      <c r="Q54" s="1" t="s">
        <v>37</v>
      </c>
      <c r="R54" s="28"/>
      <c r="S54" s="28"/>
      <c r="T54" s="15"/>
      <c r="U54" s="27"/>
    </row>
    <row r="55" spans="1:21" ht="15" hidden="1" customHeight="1" x14ac:dyDescent="0.25">
      <c r="A55" s="11"/>
      <c r="B55" s="17" t="s">
        <v>22</v>
      </c>
      <c r="C55" s="291"/>
      <c r="D55" s="265"/>
      <c r="E55" s="206">
        <v>52</v>
      </c>
      <c r="F55" s="207">
        <v>70</v>
      </c>
      <c r="G55" s="24">
        <f t="shared" ref="G55:I56" si="4">SUM(J55:U55)</f>
        <v>12</v>
      </c>
      <c r="H55" s="24">
        <f t="shared" si="4"/>
        <v>6</v>
      </c>
      <c r="I55" s="24">
        <f t="shared" si="4"/>
        <v>0</v>
      </c>
      <c r="J55" s="14">
        <v>6</v>
      </c>
      <c r="K55" s="15">
        <v>6</v>
      </c>
      <c r="L55" s="1" t="s">
        <v>37</v>
      </c>
      <c r="M55" s="1" t="s">
        <v>37</v>
      </c>
      <c r="N55" s="1" t="s">
        <v>37</v>
      </c>
      <c r="O55" s="343" t="s">
        <v>37</v>
      </c>
      <c r="P55" s="1" t="s">
        <v>37</v>
      </c>
      <c r="Q55" s="15">
        <v>0</v>
      </c>
      <c r="R55" s="15">
        <v>0</v>
      </c>
      <c r="S55" s="15"/>
      <c r="T55" s="15"/>
      <c r="U55" s="16"/>
    </row>
    <row r="56" spans="1:21" ht="15" hidden="1" customHeight="1" x14ac:dyDescent="0.25">
      <c r="A56" s="11"/>
      <c r="B56" s="9" t="s">
        <v>21</v>
      </c>
      <c r="C56" s="292"/>
      <c r="D56" s="266"/>
      <c r="E56" s="208">
        <v>269</v>
      </c>
      <c r="F56" s="209">
        <v>300</v>
      </c>
      <c r="G56" s="25">
        <f t="shared" si="4"/>
        <v>250</v>
      </c>
      <c r="H56" s="25">
        <f t="shared" si="4"/>
        <v>217</v>
      </c>
      <c r="I56" s="25">
        <f t="shared" si="4"/>
        <v>195</v>
      </c>
      <c r="J56" s="19">
        <v>33</v>
      </c>
      <c r="K56" s="20">
        <v>22</v>
      </c>
      <c r="L56" s="28">
        <v>17</v>
      </c>
      <c r="M56" s="28">
        <v>23</v>
      </c>
      <c r="N56" s="28">
        <v>23</v>
      </c>
      <c r="O56" s="344">
        <v>32</v>
      </c>
      <c r="P56" s="20">
        <v>30</v>
      </c>
      <c r="Q56" s="20">
        <v>34</v>
      </c>
      <c r="R56" s="20">
        <v>36</v>
      </c>
      <c r="S56" s="20"/>
      <c r="T56" s="20"/>
      <c r="U56" s="21"/>
    </row>
    <row r="57" spans="1:21" s="121" customFormat="1" ht="15.95" customHeight="1" x14ac:dyDescent="0.25">
      <c r="A57" s="120"/>
      <c r="B57" s="540" t="s">
        <v>266</v>
      </c>
      <c r="C57" s="541"/>
      <c r="D57" s="541"/>
      <c r="E57" s="541"/>
      <c r="F57" s="541"/>
      <c r="G57" s="541"/>
      <c r="H57" s="541"/>
      <c r="I57" s="541"/>
      <c r="J57" s="541"/>
      <c r="K57" s="541"/>
      <c r="L57" s="541"/>
      <c r="M57" s="541"/>
      <c r="N57" s="541"/>
      <c r="O57" s="541"/>
      <c r="P57" s="541"/>
      <c r="Q57" s="541"/>
      <c r="R57" s="541"/>
      <c r="S57" s="541"/>
      <c r="T57" s="541"/>
      <c r="U57" s="542"/>
    </row>
    <row r="58" spans="1:21" ht="15" customHeight="1" x14ac:dyDescent="0.25">
      <c r="A58" s="11"/>
      <c r="B58" s="4" t="s">
        <v>127</v>
      </c>
      <c r="C58" s="174"/>
      <c r="E58" s="149">
        <v>0</v>
      </c>
      <c r="F58" s="150">
        <v>988</v>
      </c>
      <c r="G58" s="147">
        <f t="shared" ref="G58:I61" si="5">SUM(J58:U58)</f>
        <v>118</v>
      </c>
      <c r="H58" s="147">
        <f t="shared" si="5"/>
        <v>60</v>
      </c>
      <c r="I58" s="147">
        <f t="shared" si="5"/>
        <v>0</v>
      </c>
      <c r="J58" s="262">
        <v>58</v>
      </c>
      <c r="K58" s="125">
        <v>60</v>
      </c>
      <c r="L58" s="125"/>
      <c r="M58" s="262"/>
      <c r="N58" s="262"/>
      <c r="O58" s="125"/>
      <c r="P58" s="125"/>
      <c r="Q58" s="125"/>
      <c r="R58" s="125"/>
      <c r="S58" s="125"/>
      <c r="T58" s="125"/>
      <c r="U58" s="126"/>
    </row>
    <row r="59" spans="1:21" ht="15" customHeight="1" x14ac:dyDescent="0.25">
      <c r="A59" s="11"/>
      <c r="B59" s="186" t="s">
        <v>128</v>
      </c>
      <c r="C59" s="296"/>
      <c r="E59" s="149">
        <v>0</v>
      </c>
      <c r="F59" s="150">
        <v>27</v>
      </c>
      <c r="G59" s="148">
        <f t="shared" si="5"/>
        <v>6</v>
      </c>
      <c r="H59" s="148">
        <f t="shared" si="5"/>
        <v>2</v>
      </c>
      <c r="I59" s="148">
        <f t="shared" si="5"/>
        <v>0</v>
      </c>
      <c r="J59" s="230">
        <v>4</v>
      </c>
      <c r="K59" s="20">
        <v>2</v>
      </c>
      <c r="L59" s="20"/>
      <c r="M59" s="230"/>
      <c r="N59" s="20"/>
      <c r="O59" s="20"/>
      <c r="P59" s="20"/>
      <c r="Q59" s="20"/>
      <c r="R59" s="20"/>
      <c r="S59" s="20"/>
      <c r="U59" s="125"/>
    </row>
    <row r="60" spans="1:21" ht="15" customHeight="1" x14ac:dyDescent="0.25">
      <c r="A60" s="11"/>
      <c r="B60" s="186" t="s">
        <v>129</v>
      </c>
      <c r="C60" s="296"/>
      <c r="E60" s="149">
        <v>0</v>
      </c>
      <c r="F60" s="150">
        <v>21</v>
      </c>
      <c r="G60" s="148">
        <f t="shared" si="5"/>
        <v>3</v>
      </c>
      <c r="H60" s="148">
        <f t="shared" si="5"/>
        <v>1</v>
      </c>
      <c r="I60" s="148">
        <f t="shared" si="5"/>
        <v>0</v>
      </c>
      <c r="J60" s="230">
        <v>2</v>
      </c>
      <c r="K60" s="20">
        <v>1</v>
      </c>
      <c r="L60" s="20"/>
      <c r="M60" s="230"/>
      <c r="N60" s="20"/>
      <c r="O60" s="20"/>
      <c r="P60" s="20"/>
      <c r="Q60" s="20"/>
      <c r="R60" s="20"/>
      <c r="S60" s="20"/>
      <c r="T60" s="125"/>
      <c r="U60" s="125"/>
    </row>
    <row r="61" spans="1:21" ht="15" customHeight="1" x14ac:dyDescent="0.25">
      <c r="A61" s="11"/>
      <c r="B61" s="29" t="s">
        <v>130</v>
      </c>
      <c r="E61" s="149">
        <v>0</v>
      </c>
      <c r="F61" s="150">
        <v>195</v>
      </c>
      <c r="G61" s="148">
        <f t="shared" si="5"/>
        <v>49</v>
      </c>
      <c r="H61" s="148">
        <f t="shared" si="5"/>
        <v>24</v>
      </c>
      <c r="I61" s="148">
        <f t="shared" si="5"/>
        <v>0</v>
      </c>
      <c r="J61" s="230">
        <v>25</v>
      </c>
      <c r="K61" s="20">
        <v>24</v>
      </c>
      <c r="L61" s="20"/>
      <c r="M61" s="230"/>
      <c r="N61" s="20"/>
      <c r="O61" s="20"/>
      <c r="P61" s="20"/>
      <c r="Q61" s="20"/>
      <c r="R61" s="20"/>
      <c r="S61" s="20"/>
      <c r="T61" s="125"/>
      <c r="U61" s="21"/>
    </row>
    <row r="62" spans="1:21" s="121" customFormat="1" ht="15.95" customHeight="1" x14ac:dyDescent="0.25">
      <c r="A62" s="120"/>
      <c r="B62" s="522" t="s">
        <v>93</v>
      </c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3"/>
      <c r="O62" s="523"/>
      <c r="P62" s="523"/>
      <c r="Q62" s="523"/>
      <c r="R62" s="523"/>
      <c r="S62" s="523"/>
      <c r="T62" s="523"/>
      <c r="U62" s="524"/>
    </row>
    <row r="63" spans="1:21" ht="15" customHeight="1" x14ac:dyDescent="0.25">
      <c r="A63" s="11"/>
      <c r="B63" s="4" t="s">
        <v>131</v>
      </c>
      <c r="C63" s="174"/>
      <c r="E63" s="314">
        <v>2738194.7</v>
      </c>
      <c r="F63" s="38">
        <v>2602313.4900000002</v>
      </c>
      <c r="G63" s="373">
        <v>3120996.8400000003</v>
      </c>
      <c r="H63" s="38">
        <f t="shared" ref="H63:H73" si="6">SUM(J63:V63)</f>
        <v>345672.81</v>
      </c>
      <c r="I63" s="38">
        <f t="shared" ref="I63:I74" si="7">SUM(J63:U63)</f>
        <v>345672.81</v>
      </c>
      <c r="J63" s="39">
        <v>164097.44</v>
      </c>
      <c r="K63" s="41">
        <v>181575.37</v>
      </c>
      <c r="L63" s="41"/>
      <c r="M63" s="258"/>
      <c r="N63" s="41"/>
      <c r="O63" s="41"/>
      <c r="P63" s="41"/>
      <c r="Q63" s="41"/>
      <c r="R63" s="41"/>
      <c r="S63" s="326"/>
      <c r="T63" s="328"/>
      <c r="U63" s="327"/>
    </row>
    <row r="64" spans="1:21" ht="15" customHeight="1" x14ac:dyDescent="0.25">
      <c r="A64" s="11"/>
      <c r="B64" s="17" t="s">
        <v>132</v>
      </c>
      <c r="C64" s="174"/>
      <c r="E64" s="314">
        <v>27598.720000000005</v>
      </c>
      <c r="F64" s="38">
        <v>26937.960000000003</v>
      </c>
      <c r="G64" s="373">
        <v>0</v>
      </c>
      <c r="H64" s="38">
        <f t="shared" si="6"/>
        <v>0</v>
      </c>
      <c r="I64" s="38">
        <f t="shared" si="7"/>
        <v>0</v>
      </c>
      <c r="J64" s="246">
        <v>0</v>
      </c>
      <c r="K64" s="39">
        <v>0</v>
      </c>
      <c r="L64" s="41"/>
      <c r="M64" s="41"/>
      <c r="N64" s="41"/>
      <c r="O64" s="41"/>
      <c r="P64" s="41"/>
      <c r="Q64" s="41"/>
      <c r="R64" s="41"/>
      <c r="S64" s="41"/>
      <c r="T64" s="41"/>
    </row>
    <row r="65" spans="1:22" ht="15" customHeight="1" x14ac:dyDescent="0.25">
      <c r="A65" s="11"/>
      <c r="B65" s="17" t="s">
        <v>94</v>
      </c>
      <c r="C65" s="174"/>
      <c r="E65" s="314">
        <v>101712.98000000001</v>
      </c>
      <c r="F65" s="38">
        <v>118663.80000000002</v>
      </c>
      <c r="G65" s="373">
        <v>93891.540000000008</v>
      </c>
      <c r="H65" s="38">
        <f t="shared" si="6"/>
        <v>16838.650000000001</v>
      </c>
      <c r="I65" s="38">
        <f t="shared" si="7"/>
        <v>16838.650000000001</v>
      </c>
      <c r="J65" s="39">
        <f>8750+5588.65</f>
        <v>14338.65</v>
      </c>
      <c r="K65" s="41">
        <v>2500</v>
      </c>
      <c r="L65" s="311"/>
      <c r="M65" s="258"/>
      <c r="N65" s="41"/>
      <c r="O65" s="41"/>
      <c r="P65" s="41"/>
      <c r="Q65" s="41"/>
      <c r="R65" s="41"/>
      <c r="S65" s="326"/>
      <c r="T65" s="328"/>
      <c r="U65" s="311"/>
    </row>
    <row r="66" spans="1:22" ht="15" customHeight="1" x14ac:dyDescent="0.25">
      <c r="A66" s="11"/>
      <c r="B66" s="9" t="s">
        <v>95</v>
      </c>
      <c r="C66" s="174"/>
      <c r="E66" s="314">
        <v>39218.49</v>
      </c>
      <c r="F66" s="38">
        <v>19580.650000000001</v>
      </c>
      <c r="G66" s="373">
        <v>40500.03</v>
      </c>
      <c r="H66" s="38">
        <f t="shared" si="6"/>
        <v>514.63</v>
      </c>
      <c r="I66" s="38">
        <f t="shared" si="7"/>
        <v>514.63</v>
      </c>
      <c r="J66" s="311">
        <v>450</v>
      </c>
      <c r="K66" s="41">
        <v>64.63</v>
      </c>
      <c r="L66" s="41"/>
      <c r="N66" s="41"/>
      <c r="P66" s="397"/>
      <c r="Q66" s="41"/>
      <c r="R66" s="41"/>
      <c r="S66" s="311"/>
      <c r="T66" s="328"/>
      <c r="U66" s="327"/>
    </row>
    <row r="67" spans="1:22" ht="15" customHeight="1" x14ac:dyDescent="0.25">
      <c r="A67" s="11"/>
      <c r="B67" s="4" t="s">
        <v>96</v>
      </c>
      <c r="C67" s="174"/>
      <c r="E67" s="314">
        <v>105088.07</v>
      </c>
      <c r="F67" s="38">
        <v>145806.03000000003</v>
      </c>
      <c r="G67" s="373">
        <v>214106.31</v>
      </c>
      <c r="H67" s="38">
        <f t="shared" si="6"/>
        <v>10035.799999999999</v>
      </c>
      <c r="I67" s="38">
        <f t="shared" si="7"/>
        <v>10035.799999999999</v>
      </c>
      <c r="J67" s="39">
        <v>6045.64</v>
      </c>
      <c r="K67" s="41">
        <f>3789.6+134.06+66.5</f>
        <v>3990.16</v>
      </c>
      <c r="L67" s="41"/>
      <c r="M67" s="258"/>
      <c r="N67" s="41"/>
      <c r="O67" s="41"/>
      <c r="P67" s="311"/>
      <c r="Q67" s="41"/>
      <c r="R67" s="311"/>
      <c r="S67" s="326"/>
      <c r="T67" s="328"/>
      <c r="U67" s="327"/>
    </row>
    <row r="68" spans="1:22" ht="15" customHeight="1" x14ac:dyDescent="0.25">
      <c r="A68" s="11"/>
      <c r="B68" s="17" t="s">
        <v>133</v>
      </c>
      <c r="C68" s="174"/>
      <c r="E68" s="314">
        <v>41296.51</v>
      </c>
      <c r="F68" s="38">
        <v>11808.15</v>
      </c>
      <c r="G68" s="373">
        <v>63008.239999999991</v>
      </c>
      <c r="H68" s="38">
        <f t="shared" si="6"/>
        <v>7452.17</v>
      </c>
      <c r="I68" s="38">
        <f t="shared" si="7"/>
        <v>7452.17</v>
      </c>
      <c r="J68" s="39">
        <v>4750.53</v>
      </c>
      <c r="K68" s="41">
        <v>2701.64</v>
      </c>
      <c r="L68" s="41"/>
      <c r="M68" s="258"/>
      <c r="N68" s="246"/>
      <c r="O68" s="41"/>
      <c r="P68" s="41"/>
      <c r="Q68" s="41"/>
      <c r="R68" s="41"/>
      <c r="S68" s="326"/>
      <c r="T68" s="454"/>
      <c r="U68" s="327"/>
    </row>
    <row r="69" spans="1:22" ht="15" customHeight="1" x14ac:dyDescent="0.25">
      <c r="A69" s="11"/>
      <c r="B69" s="17" t="s">
        <v>134</v>
      </c>
      <c r="C69" s="174"/>
      <c r="E69" s="314">
        <v>12821.310000000001</v>
      </c>
      <c r="F69" s="38">
        <v>82654.910000000018</v>
      </c>
      <c r="G69" s="373">
        <v>26788.06</v>
      </c>
      <c r="H69" s="38">
        <f t="shared" si="6"/>
        <v>3181.77</v>
      </c>
      <c r="I69" s="38">
        <f t="shared" si="7"/>
        <v>3181.77</v>
      </c>
      <c r="J69" s="39">
        <v>1200</v>
      </c>
      <c r="K69" s="397">
        <v>1981.77</v>
      </c>
      <c r="L69" s="41"/>
      <c r="M69" s="258"/>
      <c r="N69" s="41"/>
      <c r="O69" s="41"/>
      <c r="P69" s="41"/>
      <c r="Q69" s="41"/>
      <c r="R69" s="41"/>
      <c r="S69" s="326"/>
      <c r="T69" s="311"/>
      <c r="U69" s="327"/>
    </row>
    <row r="70" spans="1:22" ht="15" customHeight="1" x14ac:dyDescent="0.25">
      <c r="A70" s="11"/>
      <c r="B70" s="29" t="s">
        <v>135</v>
      </c>
      <c r="D70" s="272"/>
      <c r="E70" s="314">
        <v>1244</v>
      </c>
      <c r="F70" s="38">
        <v>1810</v>
      </c>
      <c r="G70" s="373">
        <v>19313</v>
      </c>
      <c r="H70" s="38">
        <f t="shared" si="6"/>
        <v>1711</v>
      </c>
      <c r="I70" s="38">
        <f t="shared" si="7"/>
        <v>1711</v>
      </c>
      <c r="J70" s="39">
        <v>495</v>
      </c>
      <c r="K70" s="39">
        <v>1216</v>
      </c>
      <c r="L70" s="39"/>
      <c r="M70" s="39"/>
      <c r="N70" s="39"/>
      <c r="O70" s="39"/>
      <c r="P70" s="41"/>
      <c r="Q70" s="41"/>
      <c r="R70" s="41"/>
      <c r="S70" s="41"/>
      <c r="T70" s="41"/>
      <c r="U70" s="41"/>
    </row>
    <row r="71" spans="1:22" ht="15" hidden="1" customHeight="1" x14ac:dyDescent="0.25">
      <c r="A71" s="11"/>
      <c r="B71" s="29" t="s">
        <v>212</v>
      </c>
      <c r="D71" s="272"/>
      <c r="E71" s="314">
        <v>76144.849999999991</v>
      </c>
      <c r="F71" s="38">
        <v>70</v>
      </c>
      <c r="G71" s="373">
        <v>0</v>
      </c>
      <c r="H71" s="38">
        <f t="shared" si="6"/>
        <v>0</v>
      </c>
      <c r="I71" s="38">
        <f t="shared" si="7"/>
        <v>0</v>
      </c>
      <c r="J71" s="39"/>
      <c r="K71" s="39"/>
      <c r="L71" s="39"/>
      <c r="M71" s="39"/>
      <c r="N71" s="39"/>
      <c r="O71" s="39"/>
      <c r="P71" s="41"/>
      <c r="Q71" s="41"/>
      <c r="R71" s="41"/>
      <c r="S71" s="41"/>
      <c r="T71" s="41"/>
      <c r="U71" s="41"/>
    </row>
    <row r="72" spans="1:22" ht="15" customHeight="1" x14ac:dyDescent="0.25">
      <c r="A72" s="11"/>
      <c r="B72" s="29" t="s">
        <v>206</v>
      </c>
      <c r="D72" s="272"/>
      <c r="E72" s="314">
        <v>36777.25</v>
      </c>
      <c r="F72" s="38">
        <v>41379.12999999999</v>
      </c>
      <c r="G72" s="373">
        <v>74726.39</v>
      </c>
      <c r="H72" s="38">
        <f t="shared" si="6"/>
        <v>0</v>
      </c>
      <c r="I72" s="38">
        <f t="shared" si="7"/>
        <v>0</v>
      </c>
      <c r="J72" s="39">
        <v>0</v>
      </c>
      <c r="K72" s="41">
        <v>0</v>
      </c>
      <c r="L72" s="41"/>
      <c r="M72" s="258"/>
      <c r="N72" s="41"/>
      <c r="O72" s="41"/>
      <c r="P72" s="41"/>
      <c r="Q72" s="41"/>
      <c r="R72" s="41"/>
      <c r="S72" s="326"/>
      <c r="T72" s="328"/>
      <c r="U72" s="327"/>
    </row>
    <row r="73" spans="1:22" ht="15" customHeight="1" x14ac:dyDescent="0.25">
      <c r="A73" s="11"/>
      <c r="B73" s="29" t="s">
        <v>136</v>
      </c>
      <c r="D73" s="272"/>
      <c r="E73" s="314">
        <v>3106544.58</v>
      </c>
      <c r="F73" s="38">
        <v>2745272.69</v>
      </c>
      <c r="G73" s="373">
        <f>SUM(G63:G70)</f>
        <v>3578604.02</v>
      </c>
      <c r="H73" s="38">
        <f t="shared" si="6"/>
        <v>385406.83</v>
      </c>
      <c r="I73" s="38">
        <f t="shared" si="7"/>
        <v>385406.83</v>
      </c>
      <c r="J73" s="39">
        <v>191377.26</v>
      </c>
      <c r="K73" s="41">
        <v>194029.57</v>
      </c>
      <c r="L73" s="41"/>
      <c r="M73" s="258"/>
      <c r="N73" s="41"/>
      <c r="O73" s="39"/>
      <c r="P73" s="41"/>
      <c r="Q73" s="41"/>
      <c r="R73" s="41"/>
      <c r="S73" s="326"/>
      <c r="T73" s="328"/>
      <c r="U73" s="327"/>
      <c r="V73" s="42"/>
    </row>
    <row r="74" spans="1:22" ht="31.5" customHeight="1" x14ac:dyDescent="0.25">
      <c r="A74" s="11"/>
      <c r="B74" s="30" t="s">
        <v>137</v>
      </c>
      <c r="D74" s="271"/>
      <c r="E74" s="314">
        <v>11078</v>
      </c>
      <c r="F74" s="38">
        <v>1902</v>
      </c>
      <c r="G74" s="373">
        <v>0</v>
      </c>
      <c r="H74" s="38">
        <f>SUM(K74:V74)</f>
        <v>0</v>
      </c>
      <c r="I74" s="38">
        <f t="shared" si="7"/>
        <v>0</v>
      </c>
      <c r="J74" s="39">
        <v>0</v>
      </c>
      <c r="K74" s="39">
        <v>0</v>
      </c>
      <c r="L74" s="39"/>
      <c r="M74" s="39"/>
      <c r="N74" s="39"/>
      <c r="P74" s="311"/>
      <c r="Q74" s="311"/>
      <c r="R74" s="311"/>
      <c r="S74" s="311"/>
      <c r="T74" s="311"/>
      <c r="U74" s="39"/>
    </row>
    <row r="75" spans="1:22" s="121" customFormat="1" ht="15.95" customHeight="1" x14ac:dyDescent="0.25">
      <c r="A75" s="120"/>
      <c r="B75" s="516" t="s">
        <v>23</v>
      </c>
      <c r="C75" s="517"/>
      <c r="D75" s="517"/>
      <c r="E75" s="517"/>
      <c r="F75" s="517"/>
      <c r="G75" s="517"/>
      <c r="H75" s="517"/>
      <c r="I75" s="517"/>
      <c r="J75" s="517"/>
      <c r="K75" s="517"/>
      <c r="L75" s="517"/>
      <c r="M75" s="517"/>
      <c r="N75" s="517"/>
      <c r="O75" s="517"/>
      <c r="P75" s="517"/>
      <c r="Q75" s="517"/>
      <c r="R75" s="517"/>
      <c r="S75" s="517"/>
      <c r="T75" s="517"/>
      <c r="U75" s="518"/>
    </row>
    <row r="76" spans="1:22" s="121" customFormat="1" ht="15.95" customHeight="1" x14ac:dyDescent="0.25">
      <c r="A76" s="120"/>
      <c r="B76" s="519" t="s">
        <v>24</v>
      </c>
      <c r="C76" s="520"/>
      <c r="D76" s="520"/>
      <c r="E76" s="520"/>
      <c r="F76" s="520"/>
      <c r="G76" s="520"/>
      <c r="H76" s="520"/>
      <c r="I76" s="520"/>
      <c r="J76" s="520"/>
      <c r="K76" s="520"/>
      <c r="L76" s="520"/>
      <c r="M76" s="520"/>
      <c r="N76" s="520"/>
      <c r="O76" s="520"/>
      <c r="P76" s="520"/>
      <c r="Q76" s="520"/>
      <c r="R76" s="520"/>
      <c r="S76" s="520"/>
      <c r="T76" s="520"/>
      <c r="U76" s="521"/>
    </row>
    <row r="77" spans="1:22" ht="15" customHeight="1" x14ac:dyDescent="0.25">
      <c r="A77" s="11"/>
      <c r="B77" s="31" t="s">
        <v>138</v>
      </c>
      <c r="C77" s="298"/>
      <c r="D77" s="265"/>
      <c r="E77" s="131">
        <v>411</v>
      </c>
      <c r="F77" s="281">
        <v>412</v>
      </c>
      <c r="G77" s="119">
        <v>503</v>
      </c>
      <c r="H77" s="376">
        <f>SUM(J77:V77)</f>
        <v>163</v>
      </c>
      <c r="I77" s="376">
        <f>SUM(J77:W77)</f>
        <v>163</v>
      </c>
      <c r="J77" s="132">
        <v>81</v>
      </c>
      <c r="K77" s="245">
        <v>82</v>
      </c>
      <c r="L77" s="95"/>
      <c r="M77" s="45"/>
      <c r="N77" s="7"/>
      <c r="O77" s="7"/>
      <c r="P77" s="7"/>
      <c r="Q77" s="7"/>
      <c r="R77" s="7"/>
      <c r="S77" s="7"/>
      <c r="T77" s="7"/>
      <c r="U77" s="8"/>
    </row>
    <row r="78" spans="1:22" ht="30.6" customHeight="1" thickBot="1" x14ac:dyDescent="0.3">
      <c r="A78" s="11"/>
      <c r="B78" s="29" t="s">
        <v>229</v>
      </c>
      <c r="C78" s="300"/>
      <c r="D78" s="267" t="s">
        <v>199</v>
      </c>
      <c r="E78" s="131">
        <v>5</v>
      </c>
      <c r="F78" s="282">
        <v>4.6666666670000003</v>
      </c>
      <c r="G78" s="392">
        <v>6.6363636363636367</v>
      </c>
      <c r="H78" s="376">
        <f>AVERAGE(J78:V78)</f>
        <v>45</v>
      </c>
      <c r="I78" s="376">
        <f>SUM(J78:W78)</f>
        <v>90</v>
      </c>
      <c r="J78" s="244">
        <v>47</v>
      </c>
      <c r="K78" s="7">
        <v>43</v>
      </c>
      <c r="L78" s="15"/>
      <c r="M78" s="225"/>
      <c r="N78" s="15"/>
      <c r="O78" s="15"/>
      <c r="P78" s="15"/>
      <c r="Q78" s="15"/>
      <c r="R78" s="15"/>
      <c r="S78" s="15"/>
      <c r="T78" s="15"/>
      <c r="U78" s="16"/>
    </row>
    <row r="79" spans="1:22" ht="30.6" customHeight="1" thickBot="1" x14ac:dyDescent="0.3">
      <c r="A79" s="11"/>
      <c r="B79" s="432" t="s">
        <v>265</v>
      </c>
      <c r="C79" s="300"/>
      <c r="D79" s="267" t="s">
        <v>199</v>
      </c>
      <c r="E79" s="131">
        <v>71.25</v>
      </c>
      <c r="F79" s="283">
        <v>61</v>
      </c>
      <c r="G79" s="392">
        <v>89.818181818181813</v>
      </c>
      <c r="H79" s="376">
        <f>AVERAGE(J79:V79)</f>
        <v>4</v>
      </c>
      <c r="I79" s="376">
        <f>SUM(J79:W79)</f>
        <v>8</v>
      </c>
      <c r="J79" s="132">
        <v>6</v>
      </c>
      <c r="K79" s="28">
        <v>2</v>
      </c>
      <c r="L79" s="28"/>
      <c r="M79" s="259"/>
      <c r="N79" s="28"/>
      <c r="O79" s="28"/>
      <c r="P79" s="28"/>
      <c r="Q79" s="28"/>
      <c r="R79" s="28"/>
      <c r="S79" s="28"/>
      <c r="T79" s="259"/>
      <c r="U79" s="34"/>
    </row>
    <row r="80" spans="1:22" ht="30.6" customHeight="1" thickBot="1" x14ac:dyDescent="0.3">
      <c r="A80" s="11"/>
      <c r="B80" s="432" t="s">
        <v>264</v>
      </c>
      <c r="C80" s="296"/>
      <c r="E80" s="151">
        <v>0</v>
      </c>
      <c r="F80" s="151">
        <v>0</v>
      </c>
      <c r="G80" s="151">
        <v>0</v>
      </c>
      <c r="H80" s="151">
        <v>0</v>
      </c>
      <c r="I80" s="151">
        <v>0</v>
      </c>
      <c r="J80" s="28">
        <v>10</v>
      </c>
      <c r="K80" s="132">
        <v>7</v>
      </c>
      <c r="L80" s="28"/>
      <c r="M80" s="259"/>
      <c r="N80" s="28"/>
      <c r="O80" s="132"/>
      <c r="P80" s="28"/>
      <c r="Q80" s="28"/>
      <c r="R80" s="28"/>
      <c r="S80" s="28"/>
      <c r="T80" s="28"/>
      <c r="U80" s="27"/>
    </row>
    <row r="81" spans="1:21" ht="30.6" customHeight="1" thickBot="1" x14ac:dyDescent="0.3">
      <c r="A81" s="11"/>
      <c r="B81" s="431" t="s">
        <v>263</v>
      </c>
      <c r="C81" s="296"/>
      <c r="E81" s="154">
        <v>0</v>
      </c>
      <c r="F81" s="154">
        <v>0</v>
      </c>
      <c r="G81" s="154">
        <v>0</v>
      </c>
      <c r="H81" s="154">
        <v>0</v>
      </c>
      <c r="I81" s="154">
        <v>0</v>
      </c>
      <c r="J81" s="28">
        <v>3</v>
      </c>
      <c r="K81" s="28">
        <v>5</v>
      </c>
      <c r="L81" s="28"/>
      <c r="M81" s="259"/>
      <c r="N81" s="28"/>
      <c r="O81" s="28"/>
      <c r="P81" s="28"/>
      <c r="Q81" s="28"/>
      <c r="R81" s="28"/>
      <c r="S81" s="28"/>
      <c r="T81" s="28"/>
      <c r="U81" s="44"/>
    </row>
    <row r="82" spans="1:21" s="121" customFormat="1" ht="30.6" customHeight="1" x14ac:dyDescent="0.25">
      <c r="A82" s="120"/>
      <c r="B82" s="522" t="s">
        <v>25</v>
      </c>
      <c r="C82" s="523"/>
      <c r="D82" s="523"/>
      <c r="E82" s="523"/>
      <c r="F82" s="523"/>
      <c r="G82" s="523"/>
      <c r="H82" s="523"/>
      <c r="I82" s="523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/>
      <c r="U82" s="524"/>
    </row>
    <row r="83" spans="1:21" ht="15" customHeight="1" x14ac:dyDescent="0.25">
      <c r="A83" s="11"/>
      <c r="B83" s="31" t="s">
        <v>188</v>
      </c>
      <c r="C83" s="298"/>
      <c r="D83" s="265" t="s">
        <v>199</v>
      </c>
      <c r="E83" s="131">
        <v>117</v>
      </c>
      <c r="F83" s="316">
        <v>121</v>
      </c>
      <c r="G83" s="374">
        <v>128</v>
      </c>
      <c r="H83" s="284">
        <f>AVERAGE(J83:U83)</f>
        <v>146.5</v>
      </c>
      <c r="I83" s="284">
        <f>AVERAGE(J83:V83)</f>
        <v>146.5</v>
      </c>
      <c r="J83" s="244">
        <v>146</v>
      </c>
      <c r="K83" s="249">
        <v>147</v>
      </c>
      <c r="L83" s="251"/>
      <c r="M83" s="45"/>
      <c r="N83" s="45"/>
      <c r="O83" s="45"/>
      <c r="P83" s="45"/>
      <c r="Q83" s="45"/>
      <c r="R83" s="45"/>
      <c r="S83" s="45"/>
      <c r="T83" s="45"/>
      <c r="U83" s="22"/>
    </row>
    <row r="84" spans="1:21" ht="15" customHeight="1" x14ac:dyDescent="0.25">
      <c r="A84" s="11"/>
      <c r="B84" s="186" t="s">
        <v>104</v>
      </c>
      <c r="C84" s="296"/>
      <c r="E84" s="153"/>
      <c r="F84" s="153"/>
      <c r="G84" s="153"/>
      <c r="H84" s="153"/>
      <c r="I84" s="153"/>
      <c r="J84" s="6">
        <v>6</v>
      </c>
      <c r="K84" s="26">
        <v>1</v>
      </c>
      <c r="L84" s="1"/>
      <c r="N84" s="1"/>
      <c r="O84" s="1"/>
      <c r="P84" s="1"/>
      <c r="Q84" s="1"/>
      <c r="S84" s="1"/>
      <c r="T84" s="1"/>
    </row>
    <row r="85" spans="1:21" ht="15" customHeight="1" x14ac:dyDescent="0.25">
      <c r="A85" s="11"/>
      <c r="B85" s="185" t="s">
        <v>105</v>
      </c>
      <c r="C85" s="296"/>
      <c r="D85" s="271"/>
      <c r="E85" s="153"/>
      <c r="F85" s="153"/>
      <c r="G85" s="153"/>
      <c r="H85" s="153"/>
      <c r="I85" s="153"/>
      <c r="J85" s="6">
        <v>1</v>
      </c>
      <c r="K85" s="28">
        <v>0</v>
      </c>
      <c r="L85" s="28"/>
      <c r="M85" s="1"/>
      <c r="N85" s="28"/>
      <c r="O85" s="28"/>
      <c r="P85" s="28"/>
      <c r="Q85" s="28"/>
      <c r="R85" s="1"/>
      <c r="S85" s="28"/>
      <c r="T85" s="28"/>
      <c r="U85" s="22"/>
    </row>
    <row r="86" spans="1:21" s="121" customFormat="1" ht="15.95" customHeight="1" x14ac:dyDescent="0.25">
      <c r="A86" s="120"/>
      <c r="B86" s="522" t="s">
        <v>26</v>
      </c>
      <c r="C86" s="523"/>
      <c r="D86" s="523"/>
      <c r="E86" s="523"/>
      <c r="F86" s="523"/>
      <c r="G86" s="523"/>
      <c r="H86" s="523"/>
      <c r="I86" s="523"/>
      <c r="J86" s="523"/>
      <c r="K86" s="523"/>
      <c r="L86" s="523"/>
      <c r="M86" s="523"/>
      <c r="N86" s="523"/>
      <c r="O86" s="523"/>
      <c r="P86" s="523"/>
      <c r="Q86" s="523"/>
      <c r="R86" s="523"/>
      <c r="S86" s="523"/>
      <c r="T86" s="523"/>
      <c r="U86" s="524"/>
    </row>
    <row r="87" spans="1:21" ht="14.1" customHeight="1" x14ac:dyDescent="0.25">
      <c r="A87" s="11"/>
      <c r="B87" s="31" t="s">
        <v>141</v>
      </c>
      <c r="D87" s="269" t="s">
        <v>199</v>
      </c>
      <c r="E87" s="317">
        <v>122</v>
      </c>
      <c r="F87" s="315">
        <v>117</v>
      </c>
      <c r="G87" s="374">
        <v>172.72727272727272</v>
      </c>
      <c r="H87" s="284">
        <f>AVERAGE(J87:V87)</f>
        <v>315.5</v>
      </c>
      <c r="I87" s="284">
        <f>AVERAGE(J87:W87)</f>
        <v>315.5</v>
      </c>
      <c r="J87" s="6">
        <v>312</v>
      </c>
      <c r="K87" s="250">
        <v>319</v>
      </c>
      <c r="L87" s="45"/>
      <c r="M87" s="45"/>
      <c r="N87" s="45"/>
      <c r="O87" s="45"/>
      <c r="P87" s="45"/>
      <c r="Q87" s="45"/>
      <c r="R87" s="45"/>
      <c r="S87" s="45"/>
      <c r="T87" s="45"/>
      <c r="U87" s="22"/>
    </row>
    <row r="88" spans="1:21" ht="15" hidden="1" customHeight="1" x14ac:dyDescent="0.25">
      <c r="A88" s="11"/>
      <c r="B88" s="186" t="s">
        <v>104</v>
      </c>
      <c r="C88" s="296"/>
      <c r="E88" s="151">
        <v>0</v>
      </c>
      <c r="F88" s="152">
        <v>0</v>
      </c>
      <c r="G88" s="284" t="e">
        <v>#DIV/0!</v>
      </c>
      <c r="H88" s="284" t="e">
        <f>AVERAGE(J88:V88)</f>
        <v>#DIV/0!</v>
      </c>
      <c r="I88" s="284" t="e">
        <f>AVERAGE(K88:W88)</f>
        <v>#DIV/0!</v>
      </c>
      <c r="J88" s="6"/>
      <c r="K88" s="240"/>
      <c r="L88" s="45"/>
      <c r="M88" s="45"/>
      <c r="N88" s="45"/>
      <c r="O88" s="45"/>
      <c r="P88" s="45"/>
      <c r="Q88" s="45"/>
      <c r="R88" s="45"/>
      <c r="S88" s="45"/>
      <c r="T88" s="45"/>
      <c r="U88" s="22"/>
    </row>
    <row r="89" spans="1:21" ht="15" hidden="1" customHeight="1" x14ac:dyDescent="0.25">
      <c r="A89" s="11"/>
      <c r="B89" s="186" t="s">
        <v>105</v>
      </c>
      <c r="C89" s="296"/>
      <c r="E89" s="149">
        <v>0</v>
      </c>
      <c r="F89" s="150">
        <v>0</v>
      </c>
      <c r="G89" s="284" t="e">
        <v>#DIV/0!</v>
      </c>
      <c r="H89" s="284" t="e">
        <f>AVERAGE(J89:V89)</f>
        <v>#DIV/0!</v>
      </c>
      <c r="I89" s="284" t="e">
        <f>AVERAGE(K89:W89)</f>
        <v>#DIV/0!</v>
      </c>
      <c r="J89" s="6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22"/>
    </row>
    <row r="90" spans="1:21" ht="15" hidden="1" customHeight="1" x14ac:dyDescent="0.25">
      <c r="A90" s="11"/>
      <c r="B90" s="29" t="s">
        <v>106</v>
      </c>
      <c r="E90" s="154">
        <v>0</v>
      </c>
      <c r="F90" s="156">
        <v>106142.25</v>
      </c>
      <c r="G90" s="156"/>
      <c r="H90" s="284"/>
      <c r="I90" s="284"/>
      <c r="J90" s="240"/>
      <c r="K90" s="338"/>
      <c r="L90" s="339"/>
      <c r="M90" s="394"/>
      <c r="N90" s="340"/>
      <c r="O90" s="240"/>
      <c r="P90" s="240"/>
      <c r="Q90" s="240"/>
      <c r="R90" s="363"/>
      <c r="S90" s="334"/>
      <c r="T90" s="240"/>
      <c r="U90" s="364"/>
    </row>
    <row r="91" spans="1:21" ht="3.95" hidden="1" customHeight="1" x14ac:dyDescent="0.25">
      <c r="A91" s="11"/>
      <c r="B91" s="29" t="s">
        <v>142</v>
      </c>
      <c r="D91" s="269" t="s">
        <v>199</v>
      </c>
      <c r="E91" s="317">
        <v>188</v>
      </c>
      <c r="F91" s="284">
        <v>190</v>
      </c>
      <c r="G91" s="374">
        <v>306.90909090909093</v>
      </c>
      <c r="H91" s="284" t="e">
        <f>AVERAGE(J91:V91)</f>
        <v>#DIV/0!</v>
      </c>
      <c r="I91" s="284" t="e">
        <f>AVERAGE(K91:W91)</f>
        <v>#DIV/0!</v>
      </c>
      <c r="J91" s="391"/>
      <c r="K91" s="252"/>
      <c r="L91" s="251"/>
      <c r="M91" s="45"/>
      <c r="N91" s="45"/>
      <c r="O91" s="45"/>
      <c r="P91" s="45"/>
      <c r="Q91" s="45"/>
      <c r="R91" s="45"/>
      <c r="S91" s="45"/>
      <c r="T91" s="45"/>
      <c r="U91" s="45"/>
    </row>
    <row r="92" spans="1:21" ht="15" customHeight="1" x14ac:dyDescent="0.25">
      <c r="A92" s="11"/>
      <c r="B92" s="186" t="s">
        <v>104</v>
      </c>
      <c r="C92" s="296"/>
      <c r="E92" s="151">
        <v>0</v>
      </c>
      <c r="F92" s="152">
        <v>19</v>
      </c>
      <c r="G92" s="153">
        <v>6.9</v>
      </c>
      <c r="H92" s="153">
        <f>AVERAGE(K92:V92)</f>
        <v>15</v>
      </c>
      <c r="I92" s="153" t="e">
        <f>AVERAGE(L92:W92)</f>
        <v>#DIV/0!</v>
      </c>
      <c r="J92" s="6">
        <v>21</v>
      </c>
      <c r="K92" s="45">
        <v>15</v>
      </c>
      <c r="L92" s="45"/>
      <c r="M92" s="45"/>
      <c r="N92" s="45"/>
      <c r="O92" s="45"/>
      <c r="P92" s="45"/>
      <c r="Q92" s="45"/>
      <c r="R92" s="45"/>
      <c r="S92" s="45"/>
      <c r="T92" s="45"/>
      <c r="U92" s="22"/>
    </row>
    <row r="93" spans="1:21" ht="15" customHeight="1" x14ac:dyDescent="0.25">
      <c r="A93" s="11"/>
      <c r="B93" s="185" t="s">
        <v>105</v>
      </c>
      <c r="C93" s="296"/>
      <c r="E93" s="154">
        <v>0</v>
      </c>
      <c r="F93" s="156">
        <v>11</v>
      </c>
      <c r="G93" s="155">
        <v>4.9000000000000004</v>
      </c>
      <c r="H93" s="155">
        <f>AVERAGE(K93:V93)</f>
        <v>12</v>
      </c>
      <c r="I93" s="155" t="e">
        <f>AVERAGE(L93:W93)</f>
        <v>#DIV/0!</v>
      </c>
      <c r="J93" s="6">
        <v>15</v>
      </c>
      <c r="K93" s="45">
        <v>12</v>
      </c>
      <c r="L93" s="45"/>
      <c r="M93" s="45"/>
      <c r="N93" s="45"/>
      <c r="O93" s="45"/>
      <c r="P93" s="45"/>
      <c r="Q93" s="45"/>
      <c r="R93" s="45"/>
      <c r="S93" s="45"/>
      <c r="T93" s="45"/>
      <c r="U93" s="22"/>
    </row>
    <row r="94" spans="1:21" s="174" customFormat="1" ht="15" hidden="1" customHeight="1" x14ac:dyDescent="0.25">
      <c r="A94" s="170"/>
      <c r="B94" s="17" t="s">
        <v>19</v>
      </c>
      <c r="D94" s="269"/>
      <c r="E94" s="210"/>
      <c r="F94" s="211"/>
      <c r="G94" s="212"/>
      <c r="H94" s="212"/>
      <c r="I94" s="212"/>
      <c r="J94" s="213">
        <v>1</v>
      </c>
      <c r="K94" s="214">
        <v>0</v>
      </c>
      <c r="L94" s="215"/>
      <c r="M94" s="214"/>
      <c r="N94" s="214"/>
      <c r="O94" s="345"/>
      <c r="P94" s="214"/>
      <c r="Q94" s="214"/>
      <c r="R94" s="214"/>
      <c r="S94" s="214"/>
      <c r="T94" s="214"/>
      <c r="U94" s="216"/>
    </row>
    <row r="95" spans="1:21" s="174" customFormat="1" ht="15" hidden="1" customHeight="1" x14ac:dyDescent="0.25">
      <c r="A95" s="170"/>
      <c r="B95" s="9" t="s">
        <v>20</v>
      </c>
      <c r="D95" s="269"/>
      <c r="E95" s="210"/>
      <c r="F95" s="211"/>
      <c r="G95" s="212"/>
      <c r="H95" s="212"/>
      <c r="I95" s="212"/>
      <c r="J95" s="217">
        <v>-2</v>
      </c>
      <c r="K95" s="218">
        <v>-1</v>
      </c>
      <c r="L95" s="219"/>
      <c r="M95" s="218"/>
      <c r="N95" s="218"/>
      <c r="O95" s="346"/>
      <c r="P95" s="218"/>
      <c r="Q95" s="218"/>
      <c r="R95" s="218"/>
      <c r="S95" s="218"/>
      <c r="T95" s="218"/>
      <c r="U95" s="220"/>
    </row>
    <row r="96" spans="1:21" s="121" customFormat="1" ht="15.95" customHeight="1" x14ac:dyDescent="0.25">
      <c r="A96" s="120"/>
      <c r="B96" s="540" t="s">
        <v>262</v>
      </c>
      <c r="C96" s="541"/>
      <c r="D96" s="541"/>
      <c r="E96" s="541"/>
      <c r="F96" s="541"/>
      <c r="G96" s="541"/>
      <c r="H96" s="541"/>
      <c r="I96" s="541"/>
      <c r="J96" s="541"/>
      <c r="K96" s="543"/>
      <c r="L96" s="541"/>
      <c r="M96" s="541"/>
      <c r="N96" s="541"/>
      <c r="O96" s="541"/>
      <c r="P96" s="541"/>
      <c r="Q96" s="541"/>
      <c r="R96" s="541"/>
      <c r="S96" s="541"/>
      <c r="T96" s="541"/>
      <c r="U96" s="542"/>
    </row>
    <row r="97" spans="1:21" ht="32.1" customHeight="1" x14ac:dyDescent="0.2">
      <c r="A97" s="11"/>
      <c r="B97" s="474" t="s">
        <v>272</v>
      </c>
      <c r="C97" s="301"/>
      <c r="D97" s="273"/>
      <c r="E97" s="133">
        <v>1892</v>
      </c>
      <c r="F97" s="24">
        <v>2331</v>
      </c>
      <c r="G97" s="375">
        <v>2580</v>
      </c>
      <c r="H97" s="365">
        <f>SUM(J97:V97)</f>
        <v>278</v>
      </c>
      <c r="I97" s="365">
        <f>SUM(J97:W97)</f>
        <v>278</v>
      </c>
      <c r="J97" s="240">
        <v>140</v>
      </c>
      <c r="K97" s="334">
        <v>138</v>
      </c>
      <c r="L97" s="95"/>
      <c r="M97" s="395"/>
      <c r="N97" s="334"/>
      <c r="O97" s="251"/>
      <c r="P97" s="172"/>
      <c r="Q97" s="172"/>
      <c r="R97" s="172"/>
      <c r="S97" s="172"/>
      <c r="T97" s="172"/>
      <c r="U97" s="172"/>
    </row>
    <row r="98" spans="1:21" ht="32.1" customHeight="1" x14ac:dyDescent="0.25">
      <c r="A98" s="11"/>
      <c r="B98" s="448" t="s">
        <v>261</v>
      </c>
      <c r="C98" s="297"/>
      <c r="D98" s="270"/>
      <c r="E98" s="122"/>
      <c r="F98" s="232"/>
      <c r="G98" s="375"/>
      <c r="H98" s="365"/>
      <c r="I98" s="365">
        <f>SUM(J98:W98)</f>
        <v>256</v>
      </c>
      <c r="J98" s="240">
        <v>129</v>
      </c>
      <c r="K98" s="334">
        <v>127</v>
      </c>
      <c r="M98" s="334"/>
      <c r="N98" s="334"/>
      <c r="O98" s="251"/>
      <c r="P98" s="172"/>
      <c r="Q98" s="172"/>
      <c r="R98" s="172"/>
      <c r="S98" s="172"/>
      <c r="T98" s="172"/>
      <c r="U98" s="172"/>
    </row>
    <row r="99" spans="1:21" ht="21.95" customHeight="1" x14ac:dyDescent="0.25">
      <c r="A99" s="11"/>
      <c r="B99" s="449" t="s">
        <v>260</v>
      </c>
      <c r="C99" s="292"/>
      <c r="D99" s="266"/>
      <c r="E99" s="127">
        <v>2033</v>
      </c>
      <c r="F99" s="25">
        <v>2125</v>
      </c>
      <c r="G99" s="375">
        <v>2206</v>
      </c>
      <c r="H99" s="365">
        <f>SUM(J99:V99)</f>
        <v>289</v>
      </c>
      <c r="I99" s="365">
        <f>SUM(J99:W99)</f>
        <v>289</v>
      </c>
      <c r="J99" s="240">
        <v>142</v>
      </c>
      <c r="K99" s="334">
        <v>147</v>
      </c>
      <c r="L99" s="334"/>
      <c r="M99" s="334"/>
      <c r="N99" s="334"/>
      <c r="O99" s="251"/>
      <c r="P99" s="172"/>
      <c r="Q99" s="172"/>
      <c r="R99" s="172"/>
      <c r="S99" s="172"/>
      <c r="T99" s="172"/>
      <c r="U99" s="172"/>
    </row>
    <row r="100" spans="1:21" ht="33.6" customHeight="1" x14ac:dyDescent="0.3">
      <c r="A100" s="11"/>
      <c r="B100" s="450" t="s">
        <v>144</v>
      </c>
      <c r="C100" s="174"/>
      <c r="E100" s="151">
        <v>0</v>
      </c>
      <c r="F100" s="152">
        <v>2487</v>
      </c>
      <c r="G100" s="157">
        <f>SUM(J100:U100)</f>
        <v>340</v>
      </c>
      <c r="H100" s="157">
        <f>SUM(K100:V100)</f>
        <v>166</v>
      </c>
      <c r="I100" s="157">
        <f>SUM(L100:W100)</f>
        <v>0</v>
      </c>
      <c r="J100" s="366">
        <v>174</v>
      </c>
      <c r="K100" s="240">
        <v>166</v>
      </c>
      <c r="L100" s="334"/>
      <c r="M100" s="15"/>
      <c r="N100" s="225"/>
      <c r="O100" s="251"/>
      <c r="P100" s="172"/>
      <c r="Q100" s="172"/>
      <c r="R100" s="172"/>
      <c r="S100" s="172"/>
      <c r="T100" s="172"/>
      <c r="U100" s="172"/>
    </row>
    <row r="101" spans="1:21" ht="33.6" customHeight="1" x14ac:dyDescent="0.25">
      <c r="A101" s="11"/>
      <c r="B101" s="17" t="s">
        <v>145</v>
      </c>
      <c r="C101" s="302"/>
      <c r="E101" s="222"/>
      <c r="F101" s="223"/>
      <c r="G101" s="224"/>
      <c r="H101" s="224"/>
      <c r="I101" s="224"/>
      <c r="J101" s="14">
        <v>153</v>
      </c>
      <c r="K101" s="7">
        <v>101</v>
      </c>
      <c r="L101" s="15"/>
      <c r="M101" s="15"/>
      <c r="N101" s="15"/>
      <c r="O101" s="342"/>
      <c r="P101" s="15"/>
      <c r="Q101" s="15"/>
      <c r="R101" s="15"/>
      <c r="S101" s="15"/>
      <c r="T101" s="225"/>
      <c r="U101" s="27"/>
    </row>
    <row r="102" spans="1:21" s="121" customFormat="1" ht="12" customHeight="1" x14ac:dyDescent="0.25">
      <c r="A102" s="120"/>
      <c r="B102" s="522" t="s">
        <v>276</v>
      </c>
      <c r="C102" s="523"/>
      <c r="D102" s="523"/>
      <c r="E102" s="523"/>
      <c r="F102" s="523"/>
      <c r="G102" s="523"/>
      <c r="H102" s="523"/>
      <c r="I102" s="523"/>
      <c r="J102" s="523"/>
      <c r="K102" s="523"/>
      <c r="L102" s="523"/>
      <c r="M102" s="523"/>
      <c r="N102" s="523"/>
      <c r="O102" s="523"/>
      <c r="P102" s="523"/>
      <c r="Q102" s="523"/>
      <c r="R102" s="523"/>
      <c r="S102" s="523"/>
      <c r="T102" s="523"/>
      <c r="U102" s="524"/>
    </row>
    <row r="103" spans="1:21" s="174" customFormat="1" ht="24" customHeight="1" x14ac:dyDescent="0.25">
      <c r="A103" s="170"/>
      <c r="B103" s="4" t="s">
        <v>146</v>
      </c>
      <c r="C103" s="291"/>
      <c r="D103" s="265"/>
      <c r="E103" s="136">
        <v>2025</v>
      </c>
      <c r="F103" s="137">
        <v>2175</v>
      </c>
      <c r="G103" s="372">
        <v>1299</v>
      </c>
      <c r="H103" s="5">
        <f t="shared" ref="H103:H114" si="8">SUM(K103:V103)</f>
        <v>63</v>
      </c>
      <c r="I103" s="5">
        <f t="shared" ref="I103:I114" si="9">SUM(J103:U103)</f>
        <v>148</v>
      </c>
      <c r="J103" s="171">
        <v>85</v>
      </c>
      <c r="K103" s="172">
        <v>63</v>
      </c>
      <c r="L103" s="172"/>
      <c r="M103" s="172"/>
      <c r="N103" s="172"/>
      <c r="O103" s="251"/>
      <c r="P103" s="172"/>
      <c r="Q103" s="172"/>
      <c r="R103" s="172"/>
      <c r="S103" s="172"/>
      <c r="T103" s="172"/>
      <c r="U103" s="173"/>
    </row>
    <row r="104" spans="1:21" s="174" customFormat="1" ht="24" customHeight="1" x14ac:dyDescent="0.25">
      <c r="A104" s="170"/>
      <c r="B104" s="186" t="s">
        <v>147</v>
      </c>
      <c r="C104" s="299"/>
      <c r="D104" s="267"/>
      <c r="E104" s="136">
        <v>1490</v>
      </c>
      <c r="F104" s="137">
        <v>1583</v>
      </c>
      <c r="G104" s="377">
        <v>799</v>
      </c>
      <c r="H104" s="18">
        <f t="shared" si="8"/>
        <v>0</v>
      </c>
      <c r="I104" s="5">
        <f t="shared" si="9"/>
        <v>13</v>
      </c>
      <c r="J104" s="171">
        <v>13</v>
      </c>
      <c r="K104" s="172">
        <v>0</v>
      </c>
      <c r="L104" s="172"/>
      <c r="M104" s="172"/>
      <c r="N104" s="172"/>
      <c r="O104" s="251"/>
      <c r="P104" s="172"/>
      <c r="Q104" s="172"/>
      <c r="R104" s="172"/>
      <c r="S104" s="172"/>
      <c r="T104" s="172"/>
      <c r="U104" s="173"/>
    </row>
    <row r="105" spans="1:21" s="174" customFormat="1" ht="24" customHeight="1" x14ac:dyDescent="0.25">
      <c r="A105" s="170"/>
      <c r="B105" s="186" t="s">
        <v>148</v>
      </c>
      <c r="C105" s="299"/>
      <c r="D105" s="267"/>
      <c r="E105" s="136">
        <v>24</v>
      </c>
      <c r="F105" s="137">
        <v>26</v>
      </c>
      <c r="G105" s="377">
        <v>8</v>
      </c>
      <c r="H105" s="18">
        <f t="shared" si="8"/>
        <v>0</v>
      </c>
      <c r="I105" s="5">
        <f t="shared" si="9"/>
        <v>0</v>
      </c>
      <c r="J105" s="488">
        <v>0</v>
      </c>
      <c r="K105" s="487">
        <v>0</v>
      </c>
      <c r="L105" s="172"/>
      <c r="M105" s="172"/>
      <c r="N105" s="172"/>
      <c r="O105" s="172"/>
      <c r="P105" s="172"/>
      <c r="Q105" s="172"/>
      <c r="R105" s="172"/>
      <c r="S105" s="172"/>
      <c r="T105" s="172"/>
      <c r="U105" s="173"/>
    </row>
    <row r="106" spans="1:21" s="174" customFormat="1" ht="24" customHeight="1" x14ac:dyDescent="0.25">
      <c r="A106" s="170"/>
      <c r="B106" s="186" t="s">
        <v>149</v>
      </c>
      <c r="C106" s="299"/>
      <c r="D106" s="267"/>
      <c r="E106" s="136">
        <v>5</v>
      </c>
      <c r="F106" s="137">
        <v>7</v>
      </c>
      <c r="G106" s="377">
        <v>2</v>
      </c>
      <c r="H106" s="18">
        <f t="shared" si="8"/>
        <v>0</v>
      </c>
      <c r="I106" s="5">
        <f t="shared" si="9"/>
        <v>0</v>
      </c>
      <c r="J106" s="322">
        <v>0</v>
      </c>
      <c r="K106" s="322">
        <v>0</v>
      </c>
      <c r="L106" s="172"/>
      <c r="M106" s="172"/>
      <c r="N106" s="172"/>
      <c r="O106" s="172"/>
      <c r="P106" s="172"/>
      <c r="Q106" s="172"/>
      <c r="R106" s="172"/>
      <c r="S106" s="172"/>
      <c r="T106" s="172"/>
      <c r="U106" s="173"/>
    </row>
    <row r="107" spans="1:21" s="174" customFormat="1" ht="24" customHeight="1" x14ac:dyDescent="0.25">
      <c r="A107" s="170"/>
      <c r="B107" s="186" t="s">
        <v>150</v>
      </c>
      <c r="C107" s="299"/>
      <c r="D107" s="267"/>
      <c r="E107" s="136">
        <v>266</v>
      </c>
      <c r="F107" s="137">
        <v>307</v>
      </c>
      <c r="G107" s="377">
        <v>336</v>
      </c>
      <c r="H107" s="18">
        <f t="shared" si="8"/>
        <v>28</v>
      </c>
      <c r="I107" s="5">
        <f t="shared" si="9"/>
        <v>78</v>
      </c>
      <c r="J107" s="132">
        <v>50</v>
      </c>
      <c r="K107" s="172">
        <v>28</v>
      </c>
      <c r="L107" s="172"/>
      <c r="M107" s="172"/>
      <c r="N107" s="172"/>
      <c r="O107" s="251"/>
      <c r="P107" s="172"/>
      <c r="Q107" s="172"/>
      <c r="R107" s="172"/>
      <c r="S107" s="172"/>
      <c r="T107" s="172"/>
      <c r="U107" s="173"/>
    </row>
    <row r="108" spans="1:21" s="174" customFormat="1" ht="24" customHeight="1" x14ac:dyDescent="0.25">
      <c r="A108" s="170"/>
      <c r="B108" s="186" t="s">
        <v>151</v>
      </c>
      <c r="C108" s="299"/>
      <c r="D108" s="267"/>
      <c r="E108" s="136">
        <v>39</v>
      </c>
      <c r="F108" s="137">
        <v>41</v>
      </c>
      <c r="G108" s="377">
        <v>58</v>
      </c>
      <c r="H108" s="18">
        <f t="shared" si="8"/>
        <v>8</v>
      </c>
      <c r="I108" s="5">
        <f t="shared" si="9"/>
        <v>19</v>
      </c>
      <c r="J108" s="171">
        <v>11</v>
      </c>
      <c r="K108" s="172">
        <v>8</v>
      </c>
      <c r="L108" s="172"/>
      <c r="M108" s="172"/>
      <c r="N108" s="172"/>
      <c r="O108" s="251"/>
      <c r="P108" s="172"/>
      <c r="Q108" s="172"/>
      <c r="R108" s="172"/>
      <c r="S108" s="172"/>
      <c r="T108" s="172"/>
      <c r="U108" s="173"/>
    </row>
    <row r="109" spans="1:21" s="174" customFormat="1" ht="24" customHeight="1" x14ac:dyDescent="0.25">
      <c r="A109" s="170"/>
      <c r="B109" s="186" t="s">
        <v>273</v>
      </c>
      <c r="C109" s="299"/>
      <c r="D109" s="267"/>
      <c r="E109" s="136"/>
      <c r="F109" s="137"/>
      <c r="G109" s="377"/>
      <c r="H109" s="18"/>
      <c r="I109" s="5">
        <f t="shared" si="9"/>
        <v>0</v>
      </c>
      <c r="J109" s="171" t="s">
        <v>39</v>
      </c>
      <c r="K109" s="475">
        <v>0</v>
      </c>
      <c r="L109" s="172"/>
      <c r="M109" s="172"/>
      <c r="N109" s="172"/>
      <c r="O109" s="251"/>
      <c r="P109" s="172"/>
      <c r="Q109" s="172"/>
      <c r="R109" s="172"/>
      <c r="S109" s="172"/>
      <c r="T109" s="172"/>
      <c r="U109" s="173"/>
    </row>
    <row r="110" spans="1:21" s="174" customFormat="1" ht="24" customHeight="1" thickBot="1" x14ac:dyDescent="0.3">
      <c r="A110" s="170"/>
      <c r="B110" s="476" t="s">
        <v>274</v>
      </c>
      <c r="C110" s="299"/>
      <c r="D110" s="267"/>
      <c r="E110" s="136"/>
      <c r="F110" s="137"/>
      <c r="G110" s="377"/>
      <c r="H110" s="18"/>
      <c r="I110" s="5">
        <f t="shared" si="9"/>
        <v>2</v>
      </c>
      <c r="J110" s="171" t="s">
        <v>39</v>
      </c>
      <c r="K110" s="475">
        <v>2</v>
      </c>
      <c r="L110" s="172"/>
      <c r="M110" s="172"/>
      <c r="N110" s="172"/>
      <c r="O110" s="251"/>
      <c r="P110" s="172"/>
      <c r="Q110" s="172"/>
      <c r="R110" s="172"/>
      <c r="S110" s="172"/>
      <c r="T110" s="172"/>
      <c r="U110" s="173"/>
    </row>
    <row r="111" spans="1:21" s="174" customFormat="1" ht="24" customHeight="1" thickBot="1" x14ac:dyDescent="0.3">
      <c r="A111" s="170"/>
      <c r="B111" s="432" t="s">
        <v>275</v>
      </c>
      <c r="C111" s="299"/>
      <c r="D111" s="267"/>
      <c r="E111" s="136"/>
      <c r="F111" s="137"/>
      <c r="G111" s="377"/>
      <c r="H111" s="18"/>
      <c r="I111" s="5">
        <f t="shared" si="9"/>
        <v>3</v>
      </c>
      <c r="J111" s="171" t="s">
        <v>39</v>
      </c>
      <c r="K111" s="475">
        <v>3</v>
      </c>
      <c r="L111" s="172"/>
      <c r="M111" s="172"/>
      <c r="N111" s="172"/>
      <c r="O111" s="251"/>
      <c r="P111" s="172"/>
      <c r="Q111" s="172"/>
      <c r="R111" s="172"/>
      <c r="S111" s="172"/>
      <c r="T111" s="172"/>
      <c r="U111" s="173"/>
    </row>
    <row r="112" spans="1:21" s="174" customFormat="1" ht="24" customHeight="1" x14ac:dyDescent="0.25">
      <c r="A112" s="170"/>
      <c r="B112" s="186" t="s">
        <v>152</v>
      </c>
      <c r="C112" s="299"/>
      <c r="D112" s="267"/>
      <c r="E112" s="136">
        <v>34</v>
      </c>
      <c r="F112" s="137">
        <v>37</v>
      </c>
      <c r="G112" s="377">
        <v>36</v>
      </c>
      <c r="H112" s="18">
        <f t="shared" si="8"/>
        <v>2</v>
      </c>
      <c r="I112" s="5">
        <f t="shared" si="9"/>
        <v>4</v>
      </c>
      <c r="J112" s="171">
        <v>2</v>
      </c>
      <c r="K112" s="132">
        <v>2</v>
      </c>
      <c r="L112" s="172"/>
      <c r="M112" s="172"/>
      <c r="N112" s="172"/>
      <c r="O112" s="172"/>
      <c r="P112" s="172"/>
      <c r="Q112" s="172"/>
      <c r="R112" s="172"/>
      <c r="S112" s="172"/>
      <c r="T112" s="172"/>
      <c r="U112" s="173"/>
    </row>
    <row r="113" spans="1:21" s="174" customFormat="1" ht="24" customHeight="1" x14ac:dyDescent="0.25">
      <c r="A113" s="170"/>
      <c r="B113" s="184" t="s">
        <v>153</v>
      </c>
      <c r="C113" s="294"/>
      <c r="D113" s="268"/>
      <c r="E113" s="136">
        <v>130</v>
      </c>
      <c r="F113" s="137">
        <v>133</v>
      </c>
      <c r="G113" s="377">
        <v>37</v>
      </c>
      <c r="H113" s="18">
        <f t="shared" si="8"/>
        <v>3</v>
      </c>
      <c r="I113" s="5">
        <f t="shared" si="9"/>
        <v>5</v>
      </c>
      <c r="J113" s="171">
        <v>2</v>
      </c>
      <c r="K113" s="172">
        <v>3</v>
      </c>
      <c r="L113" s="172"/>
      <c r="M113" s="172"/>
      <c r="N113" s="172"/>
      <c r="O113" s="251"/>
      <c r="P113" s="172"/>
      <c r="Q113" s="172"/>
      <c r="R113" s="172"/>
      <c r="S113" s="172"/>
      <c r="T113" s="172"/>
      <c r="U113" s="173"/>
    </row>
    <row r="114" spans="1:21" s="174" customFormat="1" ht="24" customHeight="1" x14ac:dyDescent="0.25">
      <c r="A114" s="170"/>
      <c r="B114" s="183" t="s">
        <v>277</v>
      </c>
      <c r="C114" s="304"/>
      <c r="D114" s="275"/>
      <c r="E114" s="136">
        <v>37</v>
      </c>
      <c r="F114" s="137">
        <v>41</v>
      </c>
      <c r="G114" s="378">
        <v>28</v>
      </c>
      <c r="H114" s="37">
        <f t="shared" si="8"/>
        <v>12</v>
      </c>
      <c r="I114" s="5">
        <f t="shared" si="9"/>
        <v>19</v>
      </c>
      <c r="J114" s="171">
        <v>7</v>
      </c>
      <c r="K114" s="172">
        <v>12</v>
      </c>
      <c r="L114" s="172"/>
      <c r="M114" s="172"/>
      <c r="N114" s="172"/>
      <c r="O114" s="251"/>
      <c r="P114" s="172"/>
      <c r="Q114" s="172"/>
      <c r="R114" s="172"/>
      <c r="S114" s="172"/>
      <c r="T114" s="172"/>
      <c r="U114" s="173"/>
    </row>
    <row r="115" spans="1:21" s="121" customFormat="1" ht="15.95" customHeight="1" x14ac:dyDescent="0.25">
      <c r="A115" s="120"/>
      <c r="B115" s="531" t="s">
        <v>99</v>
      </c>
      <c r="C115" s="532"/>
      <c r="D115" s="532"/>
      <c r="E115" s="532"/>
      <c r="F115" s="532"/>
      <c r="G115" s="532"/>
      <c r="H115" s="532"/>
      <c r="I115" s="532"/>
      <c r="J115" s="532"/>
      <c r="K115" s="532"/>
      <c r="L115" s="532"/>
      <c r="M115" s="532"/>
      <c r="N115" s="532"/>
      <c r="O115" s="532"/>
      <c r="P115" s="532"/>
      <c r="Q115" s="532"/>
      <c r="R115" s="532"/>
      <c r="S115" s="532"/>
      <c r="T115" s="532"/>
      <c r="U115" s="533"/>
    </row>
    <row r="116" spans="1:21" ht="15" customHeight="1" x14ac:dyDescent="0.25">
      <c r="A116" s="11"/>
      <c r="B116" s="17" t="s">
        <v>155</v>
      </c>
      <c r="C116" s="174"/>
      <c r="D116" s="310" t="s">
        <v>199</v>
      </c>
      <c r="E116" s="329">
        <v>120.41666666666667</v>
      </c>
      <c r="F116" s="329">
        <v>102</v>
      </c>
      <c r="G116" s="312">
        <v>83.083333333333329</v>
      </c>
      <c r="H116" s="141">
        <f>AVERAGE(J116:U116)</f>
        <v>49</v>
      </c>
      <c r="I116" s="141">
        <f>AVERAGE(J116:V116)</f>
        <v>49</v>
      </c>
      <c r="J116" s="47">
        <v>49</v>
      </c>
      <c r="K116" s="247">
        <v>49</v>
      </c>
      <c r="L116" s="48"/>
      <c r="M116" s="48"/>
      <c r="N116" s="48"/>
      <c r="O116" s="3"/>
      <c r="P116" s="48"/>
      <c r="Q116" s="48"/>
      <c r="R116" s="48"/>
      <c r="S116" s="48"/>
      <c r="T116" s="48"/>
      <c r="U116" s="48"/>
    </row>
    <row r="117" spans="1:21" ht="15" customHeight="1" x14ac:dyDescent="0.25">
      <c r="A117" s="11"/>
      <c r="B117" s="17" t="s">
        <v>156</v>
      </c>
      <c r="C117" s="174"/>
      <c r="D117" s="310" t="s">
        <v>199</v>
      </c>
      <c r="E117" s="320">
        <v>33.75</v>
      </c>
      <c r="F117" s="329">
        <v>12</v>
      </c>
      <c r="G117" s="312">
        <v>23.583333333333332</v>
      </c>
      <c r="H117" s="141">
        <f>AVERAGE(J117:U117)</f>
        <v>32</v>
      </c>
      <c r="I117" s="141">
        <f>AVERAGE(J117:V117)</f>
        <v>32</v>
      </c>
      <c r="J117" s="490">
        <v>32</v>
      </c>
      <c r="K117" s="489">
        <v>32</v>
      </c>
      <c r="L117" s="48"/>
      <c r="M117" s="48"/>
      <c r="N117" s="48"/>
      <c r="O117" s="3"/>
      <c r="P117" s="48"/>
      <c r="Q117" s="48"/>
      <c r="R117" s="48"/>
      <c r="S117" s="48"/>
      <c r="T117" s="48"/>
      <c r="U117" s="48"/>
    </row>
    <row r="118" spans="1:21" ht="33" customHeight="1" x14ac:dyDescent="0.3">
      <c r="A118" s="11"/>
      <c r="B118" s="29" t="s">
        <v>157</v>
      </c>
      <c r="D118" s="310" t="s">
        <v>199</v>
      </c>
      <c r="E118" s="320">
        <v>1330.2857142857142</v>
      </c>
      <c r="F118" s="329">
        <v>103.16666666666667</v>
      </c>
      <c r="G118" s="312" t="e">
        <f>AVERAGE(J118:U118)</f>
        <v>#DIV/0!</v>
      </c>
      <c r="H118" s="141" t="e">
        <f>AVERAGE(J118:U118)</f>
        <v>#DIV/0!</v>
      </c>
      <c r="I118" s="141" t="s">
        <v>39</v>
      </c>
      <c r="J118" s="466" t="s">
        <v>39</v>
      </c>
      <c r="K118" s="466" t="s">
        <v>39</v>
      </c>
      <c r="L118" s="366"/>
      <c r="M118" s="447"/>
      <c r="N118" s="447"/>
      <c r="O118" s="447"/>
      <c r="P118" s="447"/>
      <c r="Q118" s="48"/>
      <c r="R118" s="48"/>
      <c r="S118" s="48"/>
      <c r="T118" s="48"/>
      <c r="U118" s="48"/>
    </row>
    <row r="119" spans="1:21" ht="19.5" hidden="1" customHeight="1" x14ac:dyDescent="0.25">
      <c r="A119" s="11"/>
      <c r="B119" s="186" t="s">
        <v>104</v>
      </c>
      <c r="C119" s="296"/>
      <c r="E119" s="158">
        <v>0</v>
      </c>
      <c r="F119" s="159">
        <v>403</v>
      </c>
      <c r="G119" s="141">
        <f>AVERAGEIF(J119:U119,"&lt;&gt;0")</f>
        <v>74.400000000000006</v>
      </c>
      <c r="H119" s="141">
        <f>AVERAGEIF(K119:V119,"&lt;&gt;0")</f>
        <v>60.5</v>
      </c>
      <c r="I119" s="141">
        <f>AVERAGEIF(L119:W119,"&lt;&gt;0")</f>
        <v>60.5</v>
      </c>
      <c r="J119" s="47">
        <v>130</v>
      </c>
      <c r="K119" s="247" t="s">
        <v>39</v>
      </c>
      <c r="L119" s="48">
        <v>73</v>
      </c>
      <c r="M119" s="48">
        <v>90</v>
      </c>
      <c r="N119" s="48">
        <v>30</v>
      </c>
      <c r="O119" s="348">
        <v>49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50">
        <v>0</v>
      </c>
    </row>
    <row r="120" spans="1:21" ht="19.5" hidden="1" customHeight="1" x14ac:dyDescent="0.25">
      <c r="A120" s="11"/>
      <c r="B120" s="185" t="s">
        <v>105</v>
      </c>
      <c r="C120" s="296"/>
      <c r="E120" s="158">
        <v>0</v>
      </c>
      <c r="F120" s="159">
        <v>2006</v>
      </c>
      <c r="G120" s="142">
        <f>SUM(J120:U120)</f>
        <v>0</v>
      </c>
      <c r="H120" s="142">
        <f>SUM(K120:V120)</f>
        <v>0</v>
      </c>
      <c r="I120" s="142">
        <f>SUM(L120:W120)</f>
        <v>0</v>
      </c>
      <c r="J120" s="47">
        <v>0</v>
      </c>
      <c r="K120" s="248" t="s">
        <v>39</v>
      </c>
      <c r="L120" s="51" t="s">
        <v>39</v>
      </c>
      <c r="M120" s="51" t="s">
        <v>39</v>
      </c>
      <c r="N120" s="51" t="s">
        <v>39</v>
      </c>
      <c r="O120" s="349" t="s">
        <v>39</v>
      </c>
      <c r="P120" s="51">
        <v>0</v>
      </c>
      <c r="Q120" s="51">
        <v>0</v>
      </c>
      <c r="R120" s="51">
        <v>0</v>
      </c>
      <c r="S120" s="51">
        <v>0</v>
      </c>
      <c r="T120" s="51">
        <v>0</v>
      </c>
      <c r="U120" s="50">
        <v>0</v>
      </c>
    </row>
    <row r="121" spans="1:21" s="121" customFormat="1" ht="15.95" customHeight="1" x14ac:dyDescent="0.25">
      <c r="A121" s="120"/>
      <c r="B121" s="513" t="s">
        <v>161</v>
      </c>
      <c r="C121" s="514"/>
      <c r="D121" s="514"/>
      <c r="E121" s="514"/>
      <c r="F121" s="514"/>
      <c r="G121" s="514"/>
      <c r="H121" s="514"/>
      <c r="I121" s="514"/>
      <c r="J121" s="514"/>
      <c r="K121" s="514"/>
      <c r="L121" s="514"/>
      <c r="M121" s="514"/>
      <c r="N121" s="514"/>
      <c r="O121" s="514"/>
      <c r="P121" s="514"/>
      <c r="Q121" s="514"/>
      <c r="R121" s="514"/>
      <c r="S121" s="514"/>
      <c r="T121" s="514"/>
      <c r="U121" s="515"/>
    </row>
    <row r="122" spans="1:21" ht="15" customHeight="1" x14ac:dyDescent="0.25">
      <c r="A122" s="11"/>
      <c r="B122" s="31" t="s">
        <v>203</v>
      </c>
      <c r="E122" s="160">
        <v>0</v>
      </c>
      <c r="F122" s="161">
        <v>222633</v>
      </c>
      <c r="G122" s="162">
        <f t="shared" ref="G122:I125" si="10">SUM(J122:U122)</f>
        <v>29837</v>
      </c>
      <c r="H122" s="162">
        <f t="shared" si="10"/>
        <v>14921</v>
      </c>
      <c r="I122" s="162">
        <f t="shared" si="10"/>
        <v>0</v>
      </c>
      <c r="J122" s="32">
        <v>14916</v>
      </c>
      <c r="K122" s="33">
        <v>14921</v>
      </c>
      <c r="L122" s="33"/>
      <c r="M122" s="33"/>
      <c r="N122" s="33"/>
      <c r="O122" s="33"/>
      <c r="P122" s="390"/>
      <c r="Q122" s="33"/>
      <c r="R122" s="33"/>
      <c r="S122" s="33"/>
      <c r="T122" s="33"/>
      <c r="U122" s="52"/>
    </row>
    <row r="123" spans="1:21" ht="11.1" customHeight="1" x14ac:dyDescent="0.25">
      <c r="A123" s="11"/>
      <c r="B123" s="29" t="s">
        <v>158</v>
      </c>
      <c r="E123" s="160">
        <v>0</v>
      </c>
      <c r="F123" s="161">
        <v>412422</v>
      </c>
      <c r="G123" s="162">
        <f t="shared" si="10"/>
        <v>58212</v>
      </c>
      <c r="H123" s="162">
        <f t="shared" si="10"/>
        <v>29105</v>
      </c>
      <c r="I123" s="162">
        <f t="shared" si="10"/>
        <v>0</v>
      </c>
      <c r="J123" s="35">
        <v>29107</v>
      </c>
      <c r="K123" s="36">
        <v>29105</v>
      </c>
      <c r="L123" s="36"/>
      <c r="M123" s="36"/>
      <c r="N123" s="36"/>
      <c r="O123" s="36"/>
      <c r="P123" s="33"/>
      <c r="Q123" s="36"/>
      <c r="R123" s="36"/>
      <c r="S123" s="390"/>
      <c r="T123" s="36"/>
      <c r="U123" s="34"/>
    </row>
    <row r="124" spans="1:21" ht="18" hidden="1" customHeight="1" x14ac:dyDescent="0.25">
      <c r="A124" s="11"/>
      <c r="B124" s="30" t="s">
        <v>159</v>
      </c>
      <c r="E124" s="160">
        <v>0</v>
      </c>
      <c r="F124" s="161">
        <v>0</v>
      </c>
      <c r="G124" s="162">
        <f t="shared" si="10"/>
        <v>0</v>
      </c>
      <c r="H124" s="162">
        <f t="shared" si="10"/>
        <v>0</v>
      </c>
      <c r="I124" s="162">
        <f t="shared" si="10"/>
        <v>0</v>
      </c>
      <c r="J124" s="53"/>
      <c r="K124" s="43"/>
      <c r="L124" s="43"/>
      <c r="M124" s="43"/>
      <c r="N124" s="43"/>
      <c r="O124" s="344"/>
      <c r="P124" s="33"/>
      <c r="Q124" s="43"/>
      <c r="R124" s="43"/>
      <c r="S124" s="43"/>
      <c r="T124" s="43"/>
      <c r="U124" s="54"/>
    </row>
    <row r="125" spans="1:21" ht="15" customHeight="1" x14ac:dyDescent="0.25">
      <c r="A125" s="11"/>
      <c r="B125" s="30" t="s">
        <v>160</v>
      </c>
      <c r="E125" s="160">
        <v>0</v>
      </c>
      <c r="F125" s="161">
        <v>56104956.780000001</v>
      </c>
      <c r="G125" s="162">
        <f t="shared" si="10"/>
        <v>10755917</v>
      </c>
      <c r="H125" s="162">
        <f t="shared" si="10"/>
        <v>5382729</v>
      </c>
      <c r="I125" s="162">
        <f t="shared" si="10"/>
        <v>0</v>
      </c>
      <c r="J125" s="55">
        <v>5373188</v>
      </c>
      <c r="K125" s="56">
        <v>5382729</v>
      </c>
      <c r="L125" s="56"/>
      <c r="M125" s="56"/>
      <c r="N125" s="56"/>
      <c r="O125" s="344"/>
      <c r="P125" s="33"/>
      <c r="Q125" s="56"/>
      <c r="R125" s="56"/>
      <c r="S125" s="56"/>
      <c r="T125" s="56"/>
      <c r="U125" s="58"/>
    </row>
    <row r="126" spans="1:21" s="121" customFormat="1" ht="15.95" customHeight="1" x14ac:dyDescent="0.25">
      <c r="A126" s="120"/>
      <c r="B126" s="513" t="s">
        <v>200</v>
      </c>
      <c r="C126" s="514"/>
      <c r="D126" s="514"/>
      <c r="E126" s="514"/>
      <c r="F126" s="514"/>
      <c r="G126" s="514"/>
      <c r="H126" s="514"/>
      <c r="I126" s="514"/>
      <c r="J126" s="514"/>
      <c r="K126" s="514"/>
      <c r="L126" s="514"/>
      <c r="M126" s="514"/>
      <c r="N126" s="514"/>
      <c r="O126" s="514"/>
      <c r="P126" s="514"/>
      <c r="Q126" s="514"/>
      <c r="R126" s="514"/>
      <c r="S126" s="514"/>
      <c r="T126" s="514"/>
      <c r="U126" s="515"/>
    </row>
    <row r="127" spans="1:21" ht="19.5" customHeight="1" x14ac:dyDescent="0.25">
      <c r="A127" s="11"/>
      <c r="B127" s="31" t="s">
        <v>201</v>
      </c>
      <c r="E127" s="149">
        <v>0</v>
      </c>
      <c r="F127" s="150">
        <v>559666</v>
      </c>
      <c r="G127" s="163">
        <f t="shared" ref="G127:I131" si="11">SUM(J127:U127)</f>
        <v>141378</v>
      </c>
      <c r="H127" s="163">
        <f t="shared" si="11"/>
        <v>70799</v>
      </c>
      <c r="I127" s="163">
        <f t="shared" si="11"/>
        <v>0</v>
      </c>
      <c r="J127" s="239">
        <v>70579</v>
      </c>
      <c r="K127" s="430">
        <v>70799</v>
      </c>
      <c r="L127" s="243"/>
      <c r="M127" s="243"/>
      <c r="N127" s="419"/>
      <c r="O127" s="33"/>
      <c r="P127" s="33"/>
      <c r="Q127" s="33"/>
      <c r="R127" s="33"/>
      <c r="S127" s="49"/>
      <c r="T127" s="49"/>
      <c r="U127" s="8"/>
    </row>
    <row r="128" spans="1:21" ht="12.6" hidden="1" customHeight="1" x14ac:dyDescent="0.25">
      <c r="A128" s="11"/>
      <c r="B128" s="29" t="s">
        <v>162</v>
      </c>
      <c r="E128" s="149">
        <v>0</v>
      </c>
      <c r="F128" s="150">
        <v>12670</v>
      </c>
      <c r="G128" s="163">
        <f t="shared" si="11"/>
        <v>0</v>
      </c>
      <c r="H128" s="163">
        <f t="shared" si="11"/>
        <v>0</v>
      </c>
      <c r="I128" s="163">
        <f t="shared" si="11"/>
        <v>0</v>
      </c>
      <c r="J128" s="19"/>
      <c r="K128" s="20"/>
      <c r="L128" s="20"/>
      <c r="M128" s="20"/>
      <c r="N128" s="20"/>
      <c r="O128" s="20"/>
      <c r="P128" s="7"/>
      <c r="Q128" s="20"/>
      <c r="R128" s="20"/>
      <c r="S128" s="20"/>
      <c r="T128" s="20"/>
      <c r="U128" s="16"/>
    </row>
    <row r="129" spans="1:21" ht="15" customHeight="1" x14ac:dyDescent="0.25">
      <c r="A129" s="11"/>
      <c r="B129" s="30" t="s">
        <v>163</v>
      </c>
      <c r="E129" s="149">
        <v>0</v>
      </c>
      <c r="F129" s="150">
        <v>7734</v>
      </c>
      <c r="G129" s="163">
        <f t="shared" si="11"/>
        <v>1264</v>
      </c>
      <c r="H129" s="163">
        <f t="shared" si="11"/>
        <v>630</v>
      </c>
      <c r="I129" s="163">
        <f t="shared" si="11"/>
        <v>0</v>
      </c>
      <c r="J129" s="19">
        <v>634</v>
      </c>
      <c r="K129" s="15">
        <v>630</v>
      </c>
      <c r="L129" s="486"/>
      <c r="M129" s="20"/>
      <c r="N129" s="20"/>
      <c r="O129" s="20"/>
      <c r="P129" s="7"/>
      <c r="Q129" s="20"/>
      <c r="S129" s="20"/>
      <c r="T129" s="20"/>
      <c r="U129" s="21"/>
    </row>
    <row r="130" spans="1:21" x14ac:dyDescent="0.25">
      <c r="A130" s="11"/>
      <c r="B130" s="289" t="s">
        <v>278</v>
      </c>
      <c r="C130" s="305"/>
      <c r="D130" s="270"/>
      <c r="E130" s="149">
        <v>0</v>
      </c>
      <c r="F130" s="150">
        <v>1.8613464253625978</v>
      </c>
      <c r="G130" s="163">
        <f t="shared" si="11"/>
        <v>0.4107879276581039</v>
      </c>
      <c r="H130" s="163">
        <f t="shared" si="11"/>
        <v>0.20570498790461927</v>
      </c>
      <c r="I130" s="149">
        <f t="shared" si="11"/>
        <v>0</v>
      </c>
      <c r="J130" s="479">
        <f>SUM(J127+J129)/V168</f>
        <v>0.20508293975348463</v>
      </c>
      <c r="K130" s="482">
        <f>SUM(K127+K129)/V168</f>
        <v>0.20570498790461927</v>
      </c>
      <c r="L130" s="59"/>
      <c r="M130" s="481"/>
      <c r="N130" s="485"/>
      <c r="O130" s="484"/>
      <c r="P130" s="481"/>
      <c r="Q130" s="483"/>
      <c r="R130" s="479"/>
      <c r="S130" s="480"/>
      <c r="T130" s="480"/>
      <c r="U130" s="480"/>
    </row>
    <row r="131" spans="1:21" ht="27" customHeight="1" x14ac:dyDescent="0.25">
      <c r="A131" s="11"/>
      <c r="B131" s="290" t="s">
        <v>164</v>
      </c>
      <c r="C131" s="305"/>
      <c r="D131" s="270"/>
      <c r="E131" s="149">
        <v>0</v>
      </c>
      <c r="F131" s="164">
        <v>3850262</v>
      </c>
      <c r="G131" s="163">
        <f t="shared" si="11"/>
        <v>575516</v>
      </c>
      <c r="H131" s="163">
        <f t="shared" si="11"/>
        <v>289011</v>
      </c>
      <c r="I131" s="163">
        <f t="shared" si="11"/>
        <v>0</v>
      </c>
      <c r="J131" s="60">
        <v>286505</v>
      </c>
      <c r="K131" s="61">
        <v>289011</v>
      </c>
      <c r="L131" s="61"/>
      <c r="M131" s="61"/>
      <c r="N131" s="61"/>
      <c r="O131" s="61"/>
      <c r="P131" s="69"/>
      <c r="Q131" s="61"/>
      <c r="R131" s="61"/>
      <c r="S131" s="61"/>
      <c r="T131" s="61"/>
      <c r="U131" s="62"/>
    </row>
    <row r="132" spans="1:21" ht="0.75" customHeight="1" x14ac:dyDescent="0.25">
      <c r="A132" s="11"/>
      <c r="B132" s="290" t="s">
        <v>202</v>
      </c>
      <c r="C132" s="305"/>
      <c r="D132" s="270"/>
      <c r="E132" s="154"/>
      <c r="F132" s="156"/>
      <c r="G132" s="287"/>
      <c r="H132" s="287"/>
      <c r="I132" s="287"/>
      <c r="J132" s="288" t="s">
        <v>39</v>
      </c>
      <c r="K132" s="288" t="s">
        <v>39</v>
      </c>
      <c r="L132" s="288" t="s">
        <v>39</v>
      </c>
      <c r="M132" s="288" t="s">
        <v>39</v>
      </c>
      <c r="N132" s="288" t="s">
        <v>39</v>
      </c>
      <c r="O132" s="288" t="s">
        <v>39</v>
      </c>
      <c r="P132" s="288" t="s">
        <v>39</v>
      </c>
      <c r="Q132" s="288" t="s">
        <v>39</v>
      </c>
      <c r="R132" s="288" t="s">
        <v>39</v>
      </c>
      <c r="S132" s="288" t="s">
        <v>39</v>
      </c>
      <c r="T132" s="350"/>
      <c r="U132" s="350"/>
    </row>
    <row r="133" spans="1:21" s="121" customFormat="1" ht="15.75" customHeight="1" x14ac:dyDescent="0.25">
      <c r="A133" s="120"/>
      <c r="B133" s="516" t="s">
        <v>29</v>
      </c>
      <c r="C133" s="517"/>
      <c r="D133" s="517"/>
      <c r="E133" s="517"/>
      <c r="F133" s="517"/>
      <c r="G133" s="517"/>
      <c r="H133" s="517"/>
      <c r="I133" s="517"/>
      <c r="J133" s="517"/>
      <c r="K133" s="517"/>
      <c r="L133" s="517"/>
      <c r="M133" s="517"/>
      <c r="N133" s="517"/>
      <c r="O133" s="517"/>
      <c r="P133" s="517"/>
      <c r="Q133" s="517"/>
      <c r="R133" s="517"/>
      <c r="S133" s="517"/>
      <c r="T133" s="517"/>
      <c r="U133" s="518"/>
    </row>
    <row r="134" spans="1:21" s="121" customFormat="1" ht="15.95" customHeight="1" x14ac:dyDescent="0.25">
      <c r="A134" s="120"/>
      <c r="B134" s="519"/>
      <c r="C134" s="520"/>
      <c r="D134" s="520"/>
      <c r="E134" s="520"/>
      <c r="F134" s="520"/>
      <c r="G134" s="520"/>
      <c r="H134" s="520"/>
      <c r="I134" s="520"/>
      <c r="J134" s="520"/>
      <c r="K134" s="520"/>
      <c r="L134" s="520"/>
      <c r="M134" s="520"/>
      <c r="N134" s="520"/>
      <c r="O134" s="520"/>
      <c r="P134" s="520"/>
      <c r="Q134" s="520"/>
      <c r="R134" s="520"/>
      <c r="S134" s="520"/>
      <c r="T134" s="520"/>
      <c r="U134" s="521"/>
    </row>
    <row r="135" spans="1:21" ht="15" customHeight="1" x14ac:dyDescent="0.25">
      <c r="A135" s="11"/>
      <c r="B135" s="31" t="s">
        <v>207</v>
      </c>
      <c r="E135" s="149">
        <v>0</v>
      </c>
      <c r="F135" s="150">
        <v>4108</v>
      </c>
      <c r="G135" s="163">
        <f t="shared" ref="G135:I138" si="12">SUM(J135:U135)</f>
        <v>193</v>
      </c>
      <c r="H135" s="163">
        <f t="shared" si="12"/>
        <v>92</v>
      </c>
      <c r="I135" s="163">
        <f t="shared" si="12"/>
        <v>0</v>
      </c>
      <c r="J135" s="6">
        <v>101</v>
      </c>
      <c r="K135" s="45">
        <v>92</v>
      </c>
      <c r="L135" s="45"/>
      <c r="M135" s="45"/>
      <c r="N135" s="45"/>
      <c r="O135" s="45"/>
      <c r="P135" s="45"/>
      <c r="Q135" s="45"/>
      <c r="R135" s="45"/>
      <c r="S135" s="45"/>
      <c r="T135" s="45"/>
      <c r="U135" s="45"/>
    </row>
    <row r="136" spans="1:21" ht="15" customHeight="1" x14ac:dyDescent="0.25">
      <c r="A136" s="11"/>
      <c r="B136" s="186" t="s">
        <v>165</v>
      </c>
      <c r="C136" s="296"/>
      <c r="E136" s="149">
        <v>0</v>
      </c>
      <c r="F136" s="150">
        <v>3156</v>
      </c>
      <c r="G136" s="163">
        <f t="shared" si="12"/>
        <v>146</v>
      </c>
      <c r="H136" s="163">
        <f t="shared" si="12"/>
        <v>70</v>
      </c>
      <c r="I136" s="163">
        <f t="shared" si="12"/>
        <v>0</v>
      </c>
      <c r="J136" s="14">
        <v>76</v>
      </c>
      <c r="K136" s="15">
        <v>70</v>
      </c>
      <c r="L136" s="15"/>
      <c r="M136" s="45"/>
      <c r="N136" s="45"/>
      <c r="O136" s="45"/>
      <c r="P136" s="7"/>
      <c r="Q136" s="225"/>
      <c r="U136" s="16"/>
    </row>
    <row r="137" spans="1:21" ht="15" customHeight="1" x14ac:dyDescent="0.25">
      <c r="A137" s="11"/>
      <c r="B137" s="186" t="s">
        <v>166</v>
      </c>
      <c r="C137" s="296"/>
      <c r="E137" s="149">
        <v>0</v>
      </c>
      <c r="F137" s="150">
        <v>952</v>
      </c>
      <c r="G137" s="163">
        <f t="shared" si="12"/>
        <v>47</v>
      </c>
      <c r="H137" s="163">
        <f t="shared" si="12"/>
        <v>22</v>
      </c>
      <c r="I137" s="163">
        <f t="shared" si="12"/>
        <v>0</v>
      </c>
      <c r="J137" s="14">
        <v>25</v>
      </c>
      <c r="K137" s="15">
        <v>22</v>
      </c>
      <c r="N137" s="45"/>
      <c r="O137" s="45"/>
      <c r="P137" s="7"/>
      <c r="Q137" s="225"/>
      <c r="R137" s="15"/>
      <c r="S137" s="15"/>
      <c r="T137" s="15"/>
      <c r="U137" s="16"/>
    </row>
    <row r="138" spans="1:21" ht="15" customHeight="1" x14ac:dyDescent="0.25">
      <c r="A138" s="11"/>
      <c r="B138" s="30" t="s">
        <v>232</v>
      </c>
      <c r="E138" s="149">
        <v>0</v>
      </c>
      <c r="F138" s="150">
        <v>883408</v>
      </c>
      <c r="G138" s="163">
        <f t="shared" si="12"/>
        <v>37471</v>
      </c>
      <c r="H138" s="163">
        <f t="shared" si="12"/>
        <v>17915</v>
      </c>
      <c r="I138" s="163">
        <f t="shared" si="12"/>
        <v>0</v>
      </c>
      <c r="J138" s="60">
        <v>19556</v>
      </c>
      <c r="K138" s="57">
        <v>17915</v>
      </c>
      <c r="L138" s="246"/>
      <c r="M138" s="40"/>
      <c r="N138" s="40"/>
      <c r="O138" s="40"/>
      <c r="P138" s="40"/>
      <c r="Q138" s="452"/>
      <c r="R138" s="57"/>
      <c r="S138" s="57"/>
      <c r="T138" s="57"/>
      <c r="U138" s="58"/>
    </row>
    <row r="139" spans="1:21" s="121" customFormat="1" ht="12.95" customHeight="1" x14ac:dyDescent="0.25">
      <c r="A139" s="120"/>
      <c r="B139" s="522" t="s">
        <v>30</v>
      </c>
      <c r="C139" s="523"/>
      <c r="D139" s="523"/>
      <c r="E139" s="523"/>
      <c r="F139" s="523"/>
      <c r="G139" s="523"/>
      <c r="H139" s="523"/>
      <c r="I139" s="523"/>
      <c r="J139" s="523"/>
      <c r="K139" s="523"/>
      <c r="L139" s="523"/>
      <c r="M139" s="523"/>
      <c r="N139" s="523"/>
      <c r="O139" s="523"/>
      <c r="P139" s="523"/>
      <c r="Q139" s="523"/>
      <c r="R139" s="523"/>
      <c r="S139" s="523"/>
      <c r="T139" s="523"/>
      <c r="U139" s="524"/>
    </row>
    <row r="140" spans="1:21" ht="3" hidden="1" customHeight="1" x14ac:dyDescent="0.25">
      <c r="A140" s="11"/>
      <c r="B140" s="31" t="s">
        <v>167</v>
      </c>
      <c r="E140" s="149">
        <v>0</v>
      </c>
      <c r="F140" s="150">
        <v>934</v>
      </c>
      <c r="G140" s="163">
        <f t="shared" ref="G140:I142" si="13">SUM(J140:U140)</f>
        <v>0</v>
      </c>
      <c r="H140" s="163">
        <f t="shared" si="13"/>
        <v>0</v>
      </c>
      <c r="I140" s="163">
        <f t="shared" si="13"/>
        <v>0</v>
      </c>
      <c r="J140" s="286" t="s">
        <v>39</v>
      </c>
      <c r="K140" s="286"/>
      <c r="L140" s="286"/>
      <c r="M140" s="286"/>
      <c r="N140" s="286"/>
      <c r="O140" s="286"/>
      <c r="P140" s="286"/>
      <c r="Q140" s="286"/>
      <c r="R140" s="286"/>
      <c r="S140" s="286"/>
      <c r="T140" s="286"/>
      <c r="U140" s="286"/>
    </row>
    <row r="141" spans="1:21" ht="15" hidden="1" customHeight="1" x14ac:dyDescent="0.25">
      <c r="A141" s="11"/>
      <c r="B141" s="63" t="s">
        <v>168</v>
      </c>
      <c r="C141" s="305"/>
      <c r="D141" s="270"/>
      <c r="E141" s="165">
        <v>0</v>
      </c>
      <c r="F141" s="166">
        <v>0</v>
      </c>
      <c r="G141" s="163">
        <f t="shared" si="13"/>
        <v>0</v>
      </c>
      <c r="H141" s="163">
        <f t="shared" si="13"/>
        <v>0</v>
      </c>
      <c r="I141" s="163">
        <f t="shared" si="13"/>
        <v>0</v>
      </c>
      <c r="J141" s="286" t="s">
        <v>39</v>
      </c>
      <c r="K141" s="286"/>
      <c r="L141" s="286"/>
      <c r="M141" s="286"/>
      <c r="N141" s="286"/>
      <c r="O141" s="286"/>
      <c r="P141" s="286"/>
      <c r="Q141" s="286"/>
      <c r="R141" s="286"/>
      <c r="S141" s="286"/>
      <c r="T141" s="286"/>
      <c r="U141" s="286"/>
    </row>
    <row r="142" spans="1:21" ht="15" hidden="1" customHeight="1" x14ac:dyDescent="0.25">
      <c r="A142" s="11"/>
      <c r="B142" s="30" t="s">
        <v>169</v>
      </c>
      <c r="E142" s="167">
        <v>0</v>
      </c>
      <c r="F142" s="168">
        <v>0</v>
      </c>
      <c r="G142" s="169">
        <f t="shared" si="13"/>
        <v>0</v>
      </c>
      <c r="H142" s="169">
        <f t="shared" si="13"/>
        <v>0</v>
      </c>
      <c r="I142" s="169">
        <f t="shared" si="13"/>
        <v>0</v>
      </c>
      <c r="J142" s="286" t="s">
        <v>39</v>
      </c>
      <c r="K142" s="286"/>
      <c r="L142" s="286"/>
      <c r="M142" s="286"/>
      <c r="N142" s="286"/>
      <c r="O142" s="286"/>
      <c r="P142" s="286"/>
      <c r="Q142" s="286"/>
      <c r="R142" s="286"/>
      <c r="S142" s="286"/>
      <c r="T142" s="286"/>
      <c r="U142" s="286"/>
    </row>
    <row r="143" spans="1:21" ht="15" hidden="1" customHeight="1" x14ac:dyDescent="0.25">
      <c r="A143" s="11"/>
      <c r="B143" s="29" t="s">
        <v>170</v>
      </c>
      <c r="C143" s="298"/>
      <c r="D143" s="265"/>
      <c r="E143" s="123" t="s">
        <v>39</v>
      </c>
      <c r="F143" s="13" t="s">
        <v>39</v>
      </c>
      <c r="G143" s="379"/>
      <c r="H143" s="130"/>
      <c r="I143" s="130"/>
      <c r="J143" s="286" t="s">
        <v>39</v>
      </c>
      <c r="K143" s="286"/>
      <c r="L143" s="286"/>
      <c r="M143" s="286"/>
      <c r="N143" s="286"/>
      <c r="O143" s="286"/>
      <c r="P143" s="286"/>
      <c r="Q143" s="286"/>
      <c r="R143" s="286"/>
      <c r="S143" s="286"/>
      <c r="T143" s="286"/>
      <c r="U143" s="286"/>
    </row>
    <row r="144" spans="1:21" ht="15" customHeight="1" x14ac:dyDescent="0.25">
      <c r="A144" s="11"/>
      <c r="B144" s="64" t="s">
        <v>171</v>
      </c>
      <c r="C144" s="306"/>
      <c r="D144" s="275"/>
      <c r="E144" s="32">
        <v>34</v>
      </c>
      <c r="F144" s="13">
        <v>34</v>
      </c>
      <c r="G144" s="378">
        <v>9</v>
      </c>
      <c r="H144" s="37">
        <f>SUM(K144:V144)</f>
        <v>0</v>
      </c>
      <c r="I144" s="37">
        <f>SUM(J144:W144)</f>
        <v>0</v>
      </c>
      <c r="J144" s="65">
        <v>0</v>
      </c>
      <c r="K144" s="66">
        <v>0</v>
      </c>
      <c r="L144" s="66"/>
      <c r="M144" s="66"/>
      <c r="N144" s="66"/>
      <c r="O144" s="389"/>
      <c r="P144" s="66"/>
      <c r="R144" s="66"/>
      <c r="S144" s="66"/>
      <c r="T144" s="66"/>
      <c r="U144" s="67"/>
    </row>
    <row r="145" spans="1:21" s="121" customFormat="1" ht="15.95" customHeight="1" x14ac:dyDescent="0.25">
      <c r="A145" s="120"/>
      <c r="B145" s="525" t="s">
        <v>100</v>
      </c>
      <c r="C145" s="526"/>
      <c r="D145" s="526"/>
      <c r="E145" s="526"/>
      <c r="F145" s="526"/>
      <c r="G145" s="526"/>
      <c r="H145" s="526"/>
      <c r="I145" s="526"/>
      <c r="J145" s="526"/>
      <c r="K145" s="526"/>
      <c r="L145" s="526"/>
      <c r="M145" s="526"/>
      <c r="N145" s="526"/>
      <c r="O145" s="526"/>
      <c r="P145" s="526"/>
      <c r="Q145" s="526"/>
      <c r="R145" s="526"/>
      <c r="S145" s="526"/>
      <c r="T145" s="526"/>
      <c r="U145" s="527"/>
    </row>
    <row r="146" spans="1:21" s="121" customFormat="1" ht="15.95" customHeight="1" x14ac:dyDescent="0.25">
      <c r="A146" s="120"/>
      <c r="B146" s="528" t="s">
        <v>31</v>
      </c>
      <c r="C146" s="529"/>
      <c r="D146" s="529"/>
      <c r="E146" s="529"/>
      <c r="F146" s="529"/>
      <c r="G146" s="529"/>
      <c r="H146" s="529"/>
      <c r="I146" s="529"/>
      <c r="J146" s="529"/>
      <c r="K146" s="529"/>
      <c r="L146" s="529"/>
      <c r="M146" s="529"/>
      <c r="N146" s="529"/>
      <c r="O146" s="529"/>
      <c r="P146" s="529"/>
      <c r="Q146" s="529"/>
      <c r="R146" s="529"/>
      <c r="S146" s="529"/>
      <c r="T146" s="529"/>
      <c r="U146" s="530"/>
    </row>
    <row r="147" spans="1:21" ht="15" customHeight="1" thickBot="1" x14ac:dyDescent="0.3">
      <c r="A147" s="11"/>
      <c r="B147" s="31" t="s">
        <v>172</v>
      </c>
      <c r="C147" s="298"/>
      <c r="D147" s="265"/>
      <c r="E147" s="330">
        <v>183973.25</v>
      </c>
      <c r="F147" s="330">
        <v>181770.77</v>
      </c>
      <c r="G147" s="373">
        <v>1791047.51</v>
      </c>
      <c r="H147" s="68">
        <f>SUM(H148:H154)</f>
        <v>348571.72</v>
      </c>
      <c r="I147" s="68">
        <f t="shared" ref="I147:I154" si="14">SUM(J147:U147)</f>
        <v>348571.72</v>
      </c>
      <c r="J147" s="492">
        <v>213484.72</v>
      </c>
      <c r="K147" s="500">
        <f>SUM(K148:K154)</f>
        <v>135087</v>
      </c>
      <c r="L147" s="355"/>
      <c r="M147" s="40"/>
      <c r="N147" s="446"/>
      <c r="O147" s="40"/>
      <c r="P147" s="40"/>
      <c r="Q147" s="40"/>
      <c r="R147" s="40"/>
      <c r="S147" s="40"/>
      <c r="T147" s="40"/>
      <c r="U147" s="40"/>
    </row>
    <row r="148" spans="1:21" ht="15" customHeight="1" x14ac:dyDescent="0.25">
      <c r="A148" s="11"/>
      <c r="B148" s="187" t="s">
        <v>173</v>
      </c>
      <c r="C148" s="307"/>
      <c r="D148" s="265"/>
      <c r="E148" s="330">
        <v>1071</v>
      </c>
      <c r="F148" s="330">
        <v>677</v>
      </c>
      <c r="G148" s="373">
        <v>5697.5300000000007</v>
      </c>
      <c r="H148" s="68">
        <f t="shared" ref="H148:H154" si="15">SUM(J148:V148)</f>
        <v>6</v>
      </c>
      <c r="I148" s="68">
        <f t="shared" si="14"/>
        <v>6</v>
      </c>
      <c r="J148" s="493">
        <v>6</v>
      </c>
      <c r="K148" s="501">
        <v>0</v>
      </c>
      <c r="L148" s="498"/>
      <c r="M148" s="355"/>
      <c r="N148" s="40"/>
      <c r="O148" s="255"/>
      <c r="P148" s="40"/>
      <c r="Q148" s="40"/>
      <c r="R148" s="40"/>
      <c r="S148" s="40"/>
      <c r="T148" s="40"/>
      <c r="U148" s="40"/>
    </row>
    <row r="149" spans="1:21" ht="15" customHeight="1" thickBot="1" x14ac:dyDescent="0.3">
      <c r="A149" s="11"/>
      <c r="B149" s="187" t="s">
        <v>233</v>
      </c>
      <c r="C149" s="307"/>
      <c r="D149" s="265"/>
      <c r="E149" s="330"/>
      <c r="F149" s="330"/>
      <c r="G149" s="373"/>
      <c r="H149" s="68">
        <f t="shared" si="15"/>
        <v>0</v>
      </c>
      <c r="I149" s="68">
        <f t="shared" si="14"/>
        <v>0</v>
      </c>
      <c r="J149" s="493">
        <v>0</v>
      </c>
      <c r="K149" s="501">
        <v>0</v>
      </c>
      <c r="L149" s="498"/>
      <c r="M149" s="355"/>
      <c r="N149" s="255"/>
      <c r="O149" s="255"/>
      <c r="P149" s="255"/>
      <c r="Q149" s="311"/>
      <c r="R149" s="40"/>
      <c r="S149" s="40"/>
      <c r="T149" s="40"/>
      <c r="U149" s="40"/>
    </row>
    <row r="150" spans="1:21" ht="15" customHeight="1" thickBot="1" x14ac:dyDescent="0.25">
      <c r="A150" s="11"/>
      <c r="B150" s="186" t="s">
        <v>174</v>
      </c>
      <c r="C150" s="299"/>
      <c r="D150" s="267"/>
      <c r="E150" s="330">
        <v>125574.99</v>
      </c>
      <c r="F150" s="330">
        <v>147496.13</v>
      </c>
      <c r="G150" s="380">
        <v>1757729.88</v>
      </c>
      <c r="H150" s="68">
        <f t="shared" si="15"/>
        <v>348251.72</v>
      </c>
      <c r="I150" s="68">
        <f t="shared" si="14"/>
        <v>348251.72</v>
      </c>
      <c r="J150" s="494">
        <v>213278.72</v>
      </c>
      <c r="K150" s="502">
        <v>134973</v>
      </c>
      <c r="L150" s="491"/>
      <c r="M150" s="355"/>
      <c r="N150" s="446"/>
      <c r="O150" s="40"/>
      <c r="P150" s="40"/>
      <c r="Q150" s="40"/>
      <c r="R150" s="453"/>
      <c r="S150" s="40"/>
      <c r="T150" s="40"/>
      <c r="U150" s="40"/>
    </row>
    <row r="151" spans="1:21" ht="27.6" customHeight="1" x14ac:dyDescent="0.25">
      <c r="A151" s="11"/>
      <c r="B151" s="186" t="s">
        <v>175</v>
      </c>
      <c r="C151" s="299"/>
      <c r="D151" s="267"/>
      <c r="E151" s="330">
        <v>5226.96</v>
      </c>
      <c r="F151" s="330">
        <v>2246.6799999999998</v>
      </c>
      <c r="G151" s="380">
        <v>7189.1</v>
      </c>
      <c r="H151" s="68">
        <f t="shared" si="15"/>
        <v>0</v>
      </c>
      <c r="I151" s="68">
        <f t="shared" si="14"/>
        <v>0</v>
      </c>
      <c r="J151" s="493">
        <v>0</v>
      </c>
      <c r="K151" s="501">
        <v>0</v>
      </c>
      <c r="L151" s="498"/>
      <c r="M151" s="355"/>
      <c r="N151" s="255"/>
      <c r="O151" s="40"/>
      <c r="P151" s="40"/>
      <c r="Q151" s="40"/>
      <c r="R151" s="40"/>
      <c r="S151" s="40"/>
      <c r="T151" s="40"/>
      <c r="U151" s="40"/>
    </row>
    <row r="152" spans="1:21" ht="15" customHeight="1" x14ac:dyDescent="0.25">
      <c r="A152" s="11"/>
      <c r="B152" s="186" t="s">
        <v>176</v>
      </c>
      <c r="C152" s="299"/>
      <c r="D152" s="267"/>
      <c r="E152" s="330">
        <v>43761.8</v>
      </c>
      <c r="F152" s="330">
        <v>28958.059999999998</v>
      </c>
      <c r="G152" s="380">
        <v>19726</v>
      </c>
      <c r="H152" s="68">
        <f t="shared" si="15"/>
        <v>9</v>
      </c>
      <c r="I152" s="68">
        <f t="shared" si="14"/>
        <v>9</v>
      </c>
      <c r="J152" s="495">
        <v>0</v>
      </c>
      <c r="K152" s="501">
        <v>9</v>
      </c>
      <c r="L152" s="498"/>
      <c r="M152" s="355"/>
      <c r="N152" s="255"/>
      <c r="O152" s="40"/>
      <c r="P152" s="40"/>
      <c r="Q152" s="40"/>
      <c r="R152" s="40"/>
      <c r="S152" s="40"/>
      <c r="T152" s="40"/>
      <c r="U152" s="40"/>
    </row>
    <row r="153" spans="1:21" ht="15" customHeight="1" x14ac:dyDescent="0.25">
      <c r="A153" s="11"/>
      <c r="B153" s="186" t="s">
        <v>177</v>
      </c>
      <c r="C153" s="299"/>
      <c r="D153" s="267"/>
      <c r="E153" s="330">
        <v>8338.5</v>
      </c>
      <c r="F153" s="330">
        <v>2362.9</v>
      </c>
      <c r="G153" s="380">
        <v>705</v>
      </c>
      <c r="H153" s="68">
        <f t="shared" si="15"/>
        <v>305</v>
      </c>
      <c r="I153" s="68">
        <f t="shared" si="14"/>
        <v>305</v>
      </c>
      <c r="J153" s="496">
        <v>200</v>
      </c>
      <c r="K153" s="502">
        <v>105</v>
      </c>
      <c r="L153" s="498"/>
      <c r="M153" s="355"/>
      <c r="N153" s="255"/>
      <c r="O153" s="40"/>
      <c r="P153" s="40"/>
      <c r="Q153" s="40"/>
      <c r="R153" s="40"/>
      <c r="S153" s="40"/>
      <c r="T153" s="40"/>
      <c r="U153" s="40"/>
    </row>
    <row r="154" spans="1:21" ht="15" customHeight="1" x14ac:dyDescent="0.25">
      <c r="A154" s="11"/>
      <c r="B154" s="185" t="s">
        <v>178</v>
      </c>
      <c r="C154" s="295"/>
      <c r="D154" s="266"/>
      <c r="E154" s="330">
        <v>0</v>
      </c>
      <c r="F154" s="330">
        <v>30</v>
      </c>
      <c r="G154" s="381">
        <v>0</v>
      </c>
      <c r="H154" s="68">
        <f t="shared" si="15"/>
        <v>0</v>
      </c>
      <c r="I154" s="68">
        <f t="shared" si="14"/>
        <v>0</v>
      </c>
      <c r="J154" s="497">
        <v>0</v>
      </c>
      <c r="K154" s="503">
        <v>0</v>
      </c>
      <c r="L154" s="499"/>
      <c r="M154" s="355"/>
      <c r="N154" s="255"/>
      <c r="O154" s="40"/>
      <c r="P154" s="40"/>
      <c r="Q154" s="40"/>
      <c r="R154" s="40"/>
      <c r="S154" s="40"/>
      <c r="T154" s="40"/>
      <c r="U154" s="40"/>
    </row>
    <row r="155" spans="1:21" s="121" customFormat="1" ht="15.95" customHeight="1" x14ac:dyDescent="0.25">
      <c r="A155" s="120"/>
      <c r="B155" s="513" t="s">
        <v>32</v>
      </c>
      <c r="C155" s="514"/>
      <c r="D155" s="514"/>
      <c r="E155" s="514"/>
      <c r="F155" s="514"/>
      <c r="G155" s="514"/>
      <c r="H155" s="514"/>
      <c r="I155" s="514"/>
      <c r="J155" s="514"/>
      <c r="K155" s="514"/>
      <c r="L155" s="514"/>
      <c r="M155" s="514"/>
      <c r="N155" s="514"/>
      <c r="O155" s="514"/>
      <c r="P155" s="514"/>
      <c r="Q155" s="514"/>
      <c r="R155" s="514"/>
      <c r="S155" s="514"/>
      <c r="T155" s="514"/>
      <c r="U155" s="515"/>
    </row>
    <row r="156" spans="1:21" ht="15" customHeight="1" x14ac:dyDescent="0.25">
      <c r="A156" s="11"/>
      <c r="B156" s="31" t="s">
        <v>179</v>
      </c>
      <c r="C156" s="298"/>
      <c r="D156" s="265"/>
      <c r="E156" s="136">
        <v>26704</v>
      </c>
      <c r="F156" s="137">
        <v>29850</v>
      </c>
      <c r="G156" s="372">
        <v>62694</v>
      </c>
      <c r="H156" s="5">
        <f>SUM(J156:U156)</f>
        <v>13675</v>
      </c>
      <c r="I156" s="5">
        <f>SUM(J156:U156)</f>
        <v>13675</v>
      </c>
      <c r="J156" s="32">
        <v>6853</v>
      </c>
      <c r="K156" s="32">
        <v>6822</v>
      </c>
      <c r="L156" s="49"/>
      <c r="M156" s="32"/>
      <c r="N156" s="49"/>
      <c r="O156" s="49"/>
      <c r="P156" s="32"/>
      <c r="Q156" s="32"/>
      <c r="R156" s="49"/>
      <c r="S156" s="49"/>
      <c r="T156" s="49"/>
      <c r="U156" s="49"/>
    </row>
    <row r="157" spans="1:21" ht="15" hidden="1" customHeight="1" x14ac:dyDescent="0.25">
      <c r="A157" s="11"/>
      <c r="B157" s="186" t="s">
        <v>189</v>
      </c>
      <c r="C157" s="299"/>
      <c r="D157" s="267"/>
      <c r="E157" s="136">
        <v>70</v>
      </c>
      <c r="F157" s="137">
        <v>0</v>
      </c>
      <c r="G157" s="377">
        <v>2030</v>
      </c>
      <c r="H157" s="5">
        <f>SUM(J157:U157)</f>
        <v>0</v>
      </c>
      <c r="I157" s="5">
        <f>SUM(J157:U157)</f>
        <v>0</v>
      </c>
      <c r="J157" s="49"/>
      <c r="K157" s="32"/>
      <c r="M157" s="49"/>
      <c r="N157" s="49"/>
      <c r="O157" s="45"/>
      <c r="P157" s="45"/>
      <c r="Q157" s="45"/>
      <c r="R157" s="49"/>
      <c r="S157" s="49"/>
      <c r="T157" s="49"/>
      <c r="U157" s="49"/>
    </row>
    <row r="158" spans="1:21" ht="15" customHeight="1" x14ac:dyDescent="0.2">
      <c r="A158" s="11"/>
      <c r="B158" s="29" t="s">
        <v>180</v>
      </c>
      <c r="C158" s="300"/>
      <c r="D158" s="267"/>
      <c r="E158" s="136">
        <v>162447</v>
      </c>
      <c r="F158" s="137">
        <v>153019</v>
      </c>
      <c r="G158" s="377">
        <v>186351</v>
      </c>
      <c r="H158" s="18">
        <f>SUM(J158:U158)</f>
        <v>28745</v>
      </c>
      <c r="I158" s="5">
        <f>SUM(J158:U158)</f>
        <v>28745</v>
      </c>
      <c r="J158" s="506">
        <v>14539</v>
      </c>
      <c r="K158" s="506">
        <v>14206</v>
      </c>
      <c r="L158" s="49"/>
      <c r="M158" s="49"/>
      <c r="N158" s="49"/>
      <c r="O158" s="49"/>
      <c r="P158" s="33"/>
      <c r="Q158" s="49"/>
      <c r="R158" s="49"/>
      <c r="S158" s="49"/>
      <c r="T158" s="49"/>
      <c r="U158" s="49"/>
    </row>
    <row r="159" spans="1:21" ht="15" customHeight="1" x14ac:dyDescent="0.2">
      <c r="A159" s="11"/>
      <c r="B159" s="186" t="s">
        <v>181</v>
      </c>
      <c r="C159" s="299"/>
      <c r="D159" s="267"/>
      <c r="E159" s="136">
        <v>160169</v>
      </c>
      <c r="F159" s="137">
        <v>151149</v>
      </c>
      <c r="G159" s="377">
        <v>181489</v>
      </c>
      <c r="H159" s="18">
        <f>SUM(J159:U159)</f>
        <v>27444</v>
      </c>
      <c r="I159" s="5">
        <f>SUM(J159:U159)</f>
        <v>27444</v>
      </c>
      <c r="J159" s="506">
        <v>13851</v>
      </c>
      <c r="K159" s="506">
        <v>13593</v>
      </c>
      <c r="L159" s="390"/>
      <c r="M159" s="49"/>
      <c r="N159" s="49"/>
      <c r="O159" s="49"/>
      <c r="P159" s="49"/>
      <c r="Q159" s="49"/>
      <c r="R159" s="49"/>
      <c r="S159" s="49"/>
      <c r="T159" s="49"/>
      <c r="U159" s="49"/>
    </row>
    <row r="160" spans="1:21" ht="15" customHeight="1" x14ac:dyDescent="0.25">
      <c r="A160" s="11"/>
      <c r="B160" s="185" t="s">
        <v>182</v>
      </c>
      <c r="C160" s="295"/>
      <c r="D160" s="266"/>
      <c r="E160" s="318">
        <v>0.98455833333333354</v>
      </c>
      <c r="F160" s="319">
        <v>0.98677500000000007</v>
      </c>
      <c r="G160" s="382">
        <v>0.97317115096340301</v>
      </c>
      <c r="H160" s="321">
        <f>AVERAGE(J160:U160)</f>
        <v>0.95476410997342054</v>
      </c>
      <c r="I160" s="429">
        <f>AVERAGE(J160:U160)</f>
        <v>0.95476410997342054</v>
      </c>
      <c r="J160" s="242">
        <f>J159/J158</f>
        <v>0.95267900130682992</v>
      </c>
      <c r="K160" s="242">
        <f>K159/K158</f>
        <v>0.95684921864001127</v>
      </c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</row>
    <row r="161" spans="1:22" s="121" customFormat="1" ht="15.95" customHeight="1" thickBot="1" x14ac:dyDescent="0.3">
      <c r="A161" s="120"/>
      <c r="B161" s="510" t="s">
        <v>183</v>
      </c>
      <c r="C161" s="511"/>
      <c r="D161" s="511"/>
      <c r="E161" s="511"/>
      <c r="F161" s="511"/>
      <c r="G161" s="511"/>
      <c r="H161" s="511"/>
      <c r="I161" s="511"/>
      <c r="J161" s="511"/>
      <c r="K161" s="511"/>
      <c r="L161" s="511"/>
      <c r="M161" s="511"/>
      <c r="N161" s="511"/>
      <c r="O161" s="511"/>
      <c r="P161" s="511"/>
      <c r="Q161" s="511"/>
      <c r="R161" s="511"/>
      <c r="S161" s="511"/>
      <c r="T161" s="511"/>
      <c r="U161" s="512"/>
    </row>
    <row r="162" spans="1:22" ht="32.25" customHeight="1" thickBot="1" x14ac:dyDescent="0.3">
      <c r="A162" s="11"/>
      <c r="B162" s="370" t="s">
        <v>222</v>
      </c>
      <c r="C162" s="298" t="s">
        <v>223</v>
      </c>
      <c r="D162" s="265"/>
      <c r="E162" s="131">
        <v>5168</v>
      </c>
      <c r="F162" s="133">
        <v>2699</v>
      </c>
      <c r="G162" s="383">
        <v>2810</v>
      </c>
      <c r="H162" s="24">
        <f>SUM(J162:V162)</f>
        <v>48</v>
      </c>
      <c r="I162" s="24">
        <f>SUM(J162:W162)</f>
        <v>48</v>
      </c>
      <c r="J162" s="428">
        <v>2</v>
      </c>
      <c r="K162" s="6">
        <v>46</v>
      </c>
      <c r="L162" s="6"/>
      <c r="M162" s="367"/>
      <c r="N162" s="6"/>
      <c r="O162" s="6"/>
      <c r="P162" s="7"/>
      <c r="Q162" s="7"/>
      <c r="R162" s="7"/>
      <c r="S162" s="7"/>
      <c r="T162" s="7"/>
      <c r="U162" s="7"/>
    </row>
    <row r="163" spans="1:22" ht="23.45" customHeight="1" x14ac:dyDescent="0.25">
      <c r="A163" s="11"/>
      <c r="B163" s="184" t="s">
        <v>184</v>
      </c>
      <c r="C163" s="298" t="s">
        <v>223</v>
      </c>
      <c r="D163" s="268"/>
      <c r="E163" s="131">
        <v>3802</v>
      </c>
      <c r="F163" s="133">
        <v>336</v>
      </c>
      <c r="G163" s="384">
        <v>148</v>
      </c>
      <c r="H163" s="24">
        <f>SUM(J163:V163)</f>
        <v>275</v>
      </c>
      <c r="I163" s="24">
        <f>SUM(J163:W163)</f>
        <v>275</v>
      </c>
      <c r="J163" s="427">
        <v>95</v>
      </c>
      <c r="K163" s="367">
        <v>180</v>
      </c>
      <c r="L163" s="367"/>
      <c r="N163" s="367"/>
      <c r="O163" s="367"/>
      <c r="P163" s="367"/>
      <c r="Q163" s="367"/>
      <c r="R163" s="367"/>
      <c r="S163" s="367"/>
      <c r="T163" s="367"/>
      <c r="U163" s="336"/>
    </row>
    <row r="164" spans="1:22" s="121" customFormat="1" ht="15.95" customHeight="1" thickBot="1" x14ac:dyDescent="0.3">
      <c r="A164" s="120"/>
      <c r="B164" s="531" t="s">
        <v>101</v>
      </c>
      <c r="C164" s="532"/>
      <c r="D164" s="532"/>
      <c r="E164" s="532"/>
      <c r="F164" s="532"/>
      <c r="G164" s="532"/>
      <c r="H164" s="532"/>
      <c r="I164" s="532"/>
      <c r="J164" s="532"/>
      <c r="K164" s="532"/>
      <c r="L164" s="532"/>
      <c r="M164" s="532"/>
      <c r="N164" s="532"/>
      <c r="O164" s="532"/>
      <c r="P164" s="532"/>
      <c r="Q164" s="532"/>
      <c r="R164" s="532"/>
      <c r="S164" s="532"/>
      <c r="T164" s="532"/>
      <c r="U164" s="533"/>
    </row>
    <row r="165" spans="1:22" ht="15" customHeight="1" thickBot="1" x14ac:dyDescent="0.3">
      <c r="A165" s="11"/>
      <c r="B165" s="31" t="s">
        <v>107</v>
      </c>
      <c r="E165" s="311">
        <v>16799137.490000002</v>
      </c>
      <c r="F165" s="311">
        <v>15946063.390000001</v>
      </c>
      <c r="G165" s="373">
        <v>15420585.520000001</v>
      </c>
      <c r="H165" s="68">
        <f>SUM(J165:V165)</f>
        <v>2346922.7800000003</v>
      </c>
      <c r="I165" s="68">
        <f>SUM(J165:U165)</f>
        <v>2346922.7800000003</v>
      </c>
      <c r="J165" s="415">
        <v>1202807.96</v>
      </c>
      <c r="K165" s="332">
        <v>1144114.82</v>
      </c>
      <c r="L165" s="411"/>
      <c r="M165" s="333"/>
      <c r="N165" s="264"/>
      <c r="O165" s="254"/>
      <c r="P165" s="254"/>
      <c r="Q165" s="254"/>
      <c r="R165" s="254"/>
      <c r="S165" s="414"/>
      <c r="T165" s="417"/>
      <c r="U165" s="426"/>
    </row>
    <row r="166" spans="1:22" s="121" customFormat="1" ht="15.95" customHeight="1" x14ac:dyDescent="0.25">
      <c r="A166" s="120"/>
      <c r="B166" s="534" t="s">
        <v>102</v>
      </c>
      <c r="C166" s="535"/>
      <c r="D166" s="535"/>
      <c r="E166" s="535"/>
      <c r="F166" s="535"/>
      <c r="G166" s="535"/>
      <c r="H166" s="535"/>
      <c r="I166" s="535"/>
      <c r="J166" s="535"/>
      <c r="K166" s="535"/>
      <c r="L166" s="535"/>
      <c r="M166" s="535"/>
      <c r="N166" s="535"/>
      <c r="O166" s="535"/>
      <c r="P166" s="535"/>
      <c r="Q166" s="535"/>
      <c r="R166" s="535"/>
      <c r="S166" s="535"/>
      <c r="T166" s="535"/>
      <c r="U166" s="536"/>
    </row>
    <row r="167" spans="1:22" ht="20.25" customHeight="1" x14ac:dyDescent="0.25">
      <c r="A167" s="11"/>
      <c r="B167" s="31" t="s">
        <v>187</v>
      </c>
      <c r="E167" s="138"/>
      <c r="F167" s="134"/>
      <c r="G167" s="2"/>
      <c r="H167" s="2"/>
      <c r="I167" s="2"/>
      <c r="J167" s="390">
        <v>128026</v>
      </c>
      <c r="K167" s="128">
        <v>128071</v>
      </c>
      <c r="L167" s="128"/>
      <c r="M167" s="128"/>
      <c r="N167" s="128"/>
      <c r="O167" s="128"/>
      <c r="P167" s="128"/>
      <c r="Q167" s="128"/>
      <c r="R167" s="128"/>
      <c r="S167" s="128"/>
      <c r="T167" s="129"/>
      <c r="U167" s="323"/>
    </row>
    <row r="168" spans="1:22" ht="23.25" customHeight="1" x14ac:dyDescent="0.2">
      <c r="A168" s="175"/>
      <c r="B168" s="176" t="s">
        <v>271</v>
      </c>
      <c r="C168" s="308"/>
      <c r="D168" s="276"/>
      <c r="E168" s="139"/>
      <c r="F168" s="135"/>
      <c r="G168" s="140"/>
      <c r="H168" s="140"/>
      <c r="I168" s="140"/>
      <c r="J168" s="387">
        <v>0.38869999999999999</v>
      </c>
      <c r="K168" s="387">
        <v>0.38869999999999999</v>
      </c>
      <c r="L168" s="387"/>
      <c r="M168" s="387"/>
      <c r="N168" s="387"/>
      <c r="O168" s="387"/>
      <c r="P168" s="387"/>
      <c r="Q168" s="387"/>
      <c r="R168" s="387"/>
      <c r="S168" s="387"/>
      <c r="T168" s="387"/>
      <c r="U168" s="387"/>
      <c r="V168" s="324">
        <v>347240</v>
      </c>
    </row>
    <row r="169" spans="1:22" ht="18" customHeight="1" x14ac:dyDescent="0.25">
      <c r="B169" s="537" t="s">
        <v>259</v>
      </c>
      <c r="C169" s="538"/>
      <c r="D169" s="538"/>
      <c r="E169" s="538"/>
      <c r="F169" s="538"/>
      <c r="G169" s="538"/>
      <c r="H169" s="538"/>
      <c r="I169" s="538"/>
      <c r="J169" s="538"/>
      <c r="K169" s="538"/>
      <c r="L169" s="538"/>
      <c r="M169" s="538"/>
      <c r="N169" s="538"/>
      <c r="O169" s="538"/>
      <c r="P169" s="538"/>
      <c r="Q169" s="538"/>
      <c r="R169" s="538"/>
      <c r="S169" s="538"/>
      <c r="T169" s="538"/>
      <c r="U169" s="539"/>
    </row>
    <row r="170" spans="1:22" ht="17.45" customHeight="1" x14ac:dyDescent="0.25">
      <c r="B170" s="507" t="s">
        <v>258</v>
      </c>
      <c r="C170" s="508"/>
      <c r="D170" s="508"/>
      <c r="E170" s="508"/>
      <c r="F170" s="508"/>
      <c r="G170" s="508"/>
      <c r="H170" s="508"/>
      <c r="I170" s="508"/>
      <c r="J170" s="508"/>
      <c r="K170" s="508"/>
      <c r="L170" s="508"/>
      <c r="M170" s="508"/>
      <c r="N170" s="508"/>
      <c r="O170" s="508"/>
      <c r="P170" s="508"/>
      <c r="Q170" s="508"/>
      <c r="R170" s="508"/>
      <c r="S170" s="508"/>
      <c r="T170" s="508"/>
      <c r="U170" s="509"/>
    </row>
    <row r="171" spans="1:22" ht="42" customHeight="1" x14ac:dyDescent="0.25">
      <c r="B171" s="305" t="s">
        <v>257</v>
      </c>
      <c r="G171" s="422"/>
      <c r="H171" s="422"/>
      <c r="I171" s="422"/>
      <c r="J171" s="425">
        <v>1</v>
      </c>
      <c r="K171" s="424">
        <v>1</v>
      </c>
      <c r="L171" s="424"/>
      <c r="M171" s="424"/>
      <c r="N171" s="424"/>
      <c r="O171" s="403"/>
      <c r="P171" s="425"/>
      <c r="Q171" s="424"/>
      <c r="R171" s="424"/>
      <c r="S171" s="424"/>
      <c r="T171" s="424"/>
    </row>
    <row r="172" spans="1:22" ht="53.1" customHeight="1" x14ac:dyDescent="0.25">
      <c r="B172" s="305" t="s">
        <v>256</v>
      </c>
      <c r="G172" s="422"/>
      <c r="H172" s="422"/>
      <c r="I172" s="422"/>
      <c r="J172" s="425">
        <v>1</v>
      </c>
      <c r="K172" s="424">
        <v>1</v>
      </c>
      <c r="L172" s="424"/>
      <c r="M172" s="424"/>
      <c r="N172" s="424"/>
      <c r="O172" s="403"/>
      <c r="P172" s="425"/>
      <c r="Q172" s="424"/>
      <c r="R172" s="403"/>
      <c r="S172" s="424"/>
      <c r="T172" s="424"/>
    </row>
    <row r="173" spans="1:22" ht="20.45" customHeight="1" x14ac:dyDescent="0.25">
      <c r="B173" s="507" t="s">
        <v>29</v>
      </c>
      <c r="C173" s="508"/>
      <c r="D173" s="508"/>
      <c r="E173" s="508"/>
      <c r="F173" s="508"/>
      <c r="G173" s="508"/>
      <c r="H173" s="508"/>
      <c r="I173" s="508"/>
      <c r="J173" s="508"/>
      <c r="K173" s="508"/>
      <c r="L173" s="508"/>
      <c r="M173" s="508"/>
      <c r="N173" s="508"/>
      <c r="O173" s="508"/>
      <c r="P173" s="508"/>
      <c r="Q173" s="508"/>
      <c r="R173" s="508"/>
      <c r="S173" s="508"/>
      <c r="T173" s="508"/>
      <c r="U173" s="509"/>
    </row>
    <row r="174" spans="1:22" ht="29.45" customHeight="1" x14ac:dyDescent="0.25">
      <c r="B174" s="13" t="s">
        <v>255</v>
      </c>
      <c r="G174" s="422"/>
      <c r="H174" s="422"/>
      <c r="I174" s="422"/>
      <c r="J174" s="325">
        <v>0.95450000000000002</v>
      </c>
      <c r="K174" s="403">
        <v>0.9355</v>
      </c>
      <c r="L174" s="424"/>
      <c r="M174" s="424"/>
      <c r="N174" s="424"/>
      <c r="O174" s="403"/>
      <c r="P174" s="425"/>
      <c r="Q174" s="425"/>
      <c r="R174" s="425"/>
      <c r="S174" s="425"/>
      <c r="T174" s="425"/>
      <c r="U174" s="425"/>
    </row>
    <row r="175" spans="1:22" ht="29.45" customHeight="1" x14ac:dyDescent="0.25">
      <c r="B175" s="305" t="s">
        <v>254</v>
      </c>
      <c r="G175" s="422"/>
      <c r="H175" s="422"/>
      <c r="I175" s="422"/>
      <c r="J175" s="425">
        <v>1</v>
      </c>
      <c r="K175" s="403">
        <v>0.6</v>
      </c>
      <c r="L175" s="424"/>
      <c r="M175" s="403"/>
      <c r="N175" s="403"/>
      <c r="O175" s="403"/>
      <c r="P175" s="425"/>
      <c r="Q175" s="425"/>
      <c r="R175" s="425"/>
      <c r="S175" s="325"/>
      <c r="T175" s="425"/>
      <c r="U175" s="425"/>
    </row>
    <row r="176" spans="1:22" ht="18.600000000000001" customHeight="1" x14ac:dyDescent="0.25">
      <c r="B176" s="507" t="s">
        <v>253</v>
      </c>
      <c r="C176" s="508"/>
      <c r="D176" s="508"/>
      <c r="E176" s="508"/>
      <c r="F176" s="508"/>
      <c r="G176" s="508"/>
      <c r="H176" s="508"/>
      <c r="I176" s="508"/>
      <c r="J176" s="508"/>
      <c r="K176" s="508"/>
      <c r="L176" s="508"/>
      <c r="M176" s="508"/>
      <c r="N176" s="508"/>
      <c r="O176" s="508"/>
      <c r="P176" s="508"/>
      <c r="Q176" s="508"/>
      <c r="R176" s="508"/>
      <c r="S176" s="508"/>
      <c r="T176" s="508"/>
      <c r="U176" s="509"/>
    </row>
    <row r="177" spans="2:21" ht="52.5" customHeight="1" x14ac:dyDescent="0.25">
      <c r="B177" s="305" t="s">
        <v>252</v>
      </c>
      <c r="G177" s="422"/>
      <c r="H177" s="422"/>
      <c r="I177" s="422"/>
      <c r="J177" s="403">
        <v>0.96</v>
      </c>
      <c r="K177" s="403">
        <v>0.9516</v>
      </c>
      <c r="L177" s="403"/>
      <c r="M177" s="403"/>
      <c r="N177" s="403"/>
      <c r="O177" s="403"/>
      <c r="P177" s="403"/>
      <c r="Q177" s="403"/>
      <c r="R177" s="403"/>
      <c r="S177" s="403"/>
      <c r="T177" s="325"/>
    </row>
    <row r="178" spans="2:21" ht="45" customHeight="1" x14ac:dyDescent="0.25">
      <c r="B178" s="305" t="s">
        <v>251</v>
      </c>
      <c r="G178" s="422"/>
      <c r="H178" s="422"/>
      <c r="I178" s="422"/>
      <c r="J178" s="403">
        <v>0.95069999999999999</v>
      </c>
      <c r="K178" s="403">
        <v>0.96740000000000004</v>
      </c>
      <c r="L178" s="403"/>
      <c r="M178" s="403"/>
      <c r="N178" s="403"/>
      <c r="O178" s="403"/>
      <c r="P178" s="403"/>
      <c r="Q178" s="403"/>
      <c r="R178" s="403"/>
      <c r="S178" s="403"/>
      <c r="T178" s="403"/>
    </row>
    <row r="179" spans="2:21" ht="29.45" customHeight="1" x14ac:dyDescent="0.25">
      <c r="B179" s="13" t="s">
        <v>250</v>
      </c>
      <c r="G179" s="422"/>
      <c r="H179" s="422"/>
      <c r="I179" s="422"/>
      <c r="J179" s="403">
        <v>0.95609999999999995</v>
      </c>
      <c r="K179" s="403">
        <v>0.96660000000000001</v>
      </c>
      <c r="L179" s="403"/>
      <c r="M179" s="403"/>
      <c r="N179" s="403"/>
      <c r="O179" s="403"/>
      <c r="P179" s="403"/>
      <c r="Q179" s="403"/>
      <c r="R179" s="403"/>
      <c r="S179" s="403"/>
      <c r="T179" s="403"/>
    </row>
    <row r="180" spans="2:21" s="181" customFormat="1" ht="15.6" customHeight="1" x14ac:dyDescent="0.25">
      <c r="B180" s="507" t="s">
        <v>24</v>
      </c>
      <c r="C180" s="508"/>
      <c r="D180" s="508"/>
      <c r="E180" s="508"/>
      <c r="F180" s="508"/>
      <c r="G180" s="508"/>
      <c r="H180" s="508"/>
      <c r="I180" s="508"/>
      <c r="J180" s="508"/>
      <c r="K180" s="508"/>
      <c r="L180" s="508"/>
      <c r="M180" s="508"/>
      <c r="N180" s="508"/>
      <c r="O180" s="508"/>
      <c r="P180" s="508"/>
      <c r="Q180" s="508"/>
      <c r="R180" s="508"/>
      <c r="S180" s="508"/>
      <c r="T180" s="508"/>
      <c r="U180" s="509"/>
    </row>
    <row r="181" spans="2:21" ht="29.45" customHeight="1" x14ac:dyDescent="0.25">
      <c r="B181" s="305" t="s">
        <v>249</v>
      </c>
      <c r="G181" s="422"/>
      <c r="H181" s="422"/>
      <c r="I181" s="422"/>
      <c r="J181" s="424">
        <v>1</v>
      </c>
      <c r="K181" s="424">
        <v>1</v>
      </c>
      <c r="L181" s="424"/>
      <c r="M181" s="425"/>
      <c r="N181" s="425"/>
      <c r="O181" s="425"/>
      <c r="P181" s="424"/>
      <c r="Q181" s="425"/>
      <c r="R181" s="425"/>
      <c r="S181" s="424"/>
      <c r="T181" s="425"/>
      <c r="U181" s="425"/>
    </row>
    <row r="182" spans="2:21" ht="29.45" customHeight="1" x14ac:dyDescent="0.25">
      <c r="B182" s="305" t="s">
        <v>248</v>
      </c>
      <c r="G182" s="422"/>
      <c r="H182" s="422"/>
      <c r="I182" s="422"/>
      <c r="J182" s="424">
        <v>1</v>
      </c>
      <c r="K182" s="424">
        <v>1</v>
      </c>
      <c r="L182" s="424"/>
      <c r="M182" s="425"/>
      <c r="N182" s="425"/>
      <c r="O182" s="425"/>
      <c r="P182" s="425"/>
      <c r="Q182" s="425"/>
      <c r="R182" s="425"/>
      <c r="S182" s="425"/>
      <c r="T182" s="425"/>
      <c r="U182" s="425"/>
    </row>
    <row r="183" spans="2:21" ht="18" customHeight="1" x14ac:dyDescent="0.25">
      <c r="B183" s="507" t="s">
        <v>247</v>
      </c>
      <c r="C183" s="508"/>
      <c r="D183" s="508"/>
      <c r="E183" s="508"/>
      <c r="F183" s="508"/>
      <c r="G183" s="508"/>
      <c r="H183" s="508"/>
      <c r="I183" s="508"/>
      <c r="J183" s="508"/>
      <c r="K183" s="508"/>
      <c r="L183" s="508"/>
      <c r="M183" s="508"/>
      <c r="N183" s="508"/>
      <c r="O183" s="508"/>
      <c r="P183" s="508"/>
      <c r="Q183" s="508"/>
      <c r="R183" s="508"/>
      <c r="S183" s="508"/>
      <c r="T183" s="508"/>
      <c r="U183" s="509"/>
    </row>
    <row r="184" spans="2:21" ht="29.45" customHeight="1" x14ac:dyDescent="0.25">
      <c r="B184" s="305" t="s">
        <v>246</v>
      </c>
      <c r="G184" s="422"/>
      <c r="H184" s="422"/>
      <c r="I184" s="422"/>
      <c r="J184" s="424">
        <v>1</v>
      </c>
      <c r="K184" s="424">
        <v>1</v>
      </c>
      <c r="L184" s="403"/>
      <c r="M184" s="424"/>
      <c r="N184" s="424"/>
      <c r="O184" s="403"/>
      <c r="P184" s="425"/>
      <c r="Q184" s="403"/>
      <c r="R184" s="424"/>
      <c r="S184" s="425"/>
      <c r="T184" s="424"/>
    </row>
    <row r="185" spans="2:21" ht="29.45" customHeight="1" x14ac:dyDescent="0.25">
      <c r="B185" s="305" t="s">
        <v>245</v>
      </c>
      <c r="G185" s="422"/>
      <c r="H185" s="422"/>
      <c r="I185" s="422"/>
      <c r="J185" s="424">
        <v>1</v>
      </c>
      <c r="K185" s="424">
        <v>1</v>
      </c>
      <c r="L185" s="403"/>
      <c r="M185" s="424"/>
      <c r="N185" s="424"/>
      <c r="O185" s="424"/>
      <c r="P185" s="425"/>
      <c r="Q185" s="424"/>
      <c r="R185" s="424"/>
      <c r="S185" s="424"/>
      <c r="T185" s="424"/>
    </row>
    <row r="186" spans="2:21" ht="19.5" customHeight="1" x14ac:dyDescent="0.25">
      <c r="B186" s="510" t="s">
        <v>101</v>
      </c>
      <c r="C186" s="511"/>
      <c r="D186" s="511"/>
      <c r="E186" s="511"/>
      <c r="F186" s="511"/>
      <c r="G186" s="511"/>
      <c r="H186" s="511"/>
      <c r="I186" s="511"/>
      <c r="J186" s="511"/>
      <c r="K186" s="511"/>
      <c r="L186" s="511"/>
      <c r="M186" s="511"/>
      <c r="N186" s="511"/>
      <c r="O186" s="511"/>
      <c r="P186" s="511"/>
      <c r="Q186" s="511"/>
      <c r="R186" s="511"/>
      <c r="S186" s="511"/>
      <c r="T186" s="511"/>
      <c r="U186" s="512"/>
    </row>
    <row r="187" spans="2:21" ht="29.45" customHeight="1" x14ac:dyDescent="0.15">
      <c r="B187" s="13" t="s">
        <v>244</v>
      </c>
      <c r="G187" s="422"/>
      <c r="H187" s="422"/>
      <c r="I187" s="422"/>
      <c r="J187" s="504">
        <v>0.87973397376685802</v>
      </c>
      <c r="K187" s="505">
        <v>0.89155736190652102</v>
      </c>
      <c r="L187" s="403"/>
      <c r="M187" s="423"/>
      <c r="N187" s="403"/>
      <c r="O187" s="403"/>
      <c r="P187" s="403"/>
      <c r="Q187" s="403"/>
      <c r="R187" s="403"/>
      <c r="S187" s="403"/>
      <c r="T187" s="403"/>
    </row>
    <row r="188" spans="2:21" ht="29.45" customHeight="1" x14ac:dyDescent="0.15">
      <c r="B188" s="13" t="s">
        <v>243</v>
      </c>
      <c r="G188" s="422"/>
      <c r="H188" s="422"/>
      <c r="I188" s="422"/>
      <c r="J188" s="504">
        <v>0.89845042876485604</v>
      </c>
      <c r="K188" s="505">
        <v>0.89627942293090401</v>
      </c>
      <c r="L188" s="403"/>
      <c r="M188" s="423"/>
      <c r="N188" s="403"/>
      <c r="O188" s="403"/>
      <c r="P188" s="403"/>
      <c r="Q188" s="403"/>
      <c r="R188" s="403"/>
      <c r="S188" s="403"/>
      <c r="T188" s="403"/>
    </row>
    <row r="189" spans="2:21" ht="29.45" customHeight="1" x14ac:dyDescent="0.25">
      <c r="B189" s="13" t="s">
        <v>242</v>
      </c>
      <c r="G189" s="422"/>
      <c r="H189" s="422"/>
      <c r="I189" s="422"/>
      <c r="J189" s="504">
        <v>0.69389144501136801</v>
      </c>
      <c r="K189" s="505">
        <v>0.69396966324377696</v>
      </c>
      <c r="L189" s="403"/>
      <c r="M189" s="403"/>
      <c r="N189" s="403"/>
      <c r="O189" s="403"/>
      <c r="P189" s="403"/>
      <c r="Q189" s="403"/>
      <c r="R189" s="403"/>
      <c r="S189" s="403"/>
      <c r="T189" s="403"/>
    </row>
    <row r="190" spans="2:21" ht="29.45" customHeight="1" x14ac:dyDescent="0.25">
      <c r="B190" s="13" t="s">
        <v>241</v>
      </c>
      <c r="G190" s="422"/>
      <c r="H190" s="422"/>
      <c r="I190" s="422"/>
      <c r="J190" s="504">
        <v>0.38178472861085599</v>
      </c>
      <c r="K190" s="505">
        <v>0.46071994566447799</v>
      </c>
      <c r="L190" s="403"/>
      <c r="M190" s="403"/>
      <c r="N190" s="403"/>
      <c r="O190" s="403"/>
      <c r="P190" s="403"/>
      <c r="Q190" s="403"/>
      <c r="R190" s="403"/>
      <c r="S190" s="403"/>
      <c r="T190" s="403"/>
    </row>
    <row r="191" spans="2:21" ht="29.45" customHeight="1" x14ac:dyDescent="0.25"/>
  </sheetData>
  <mergeCells count="39">
    <mergeCell ref="B43:U43"/>
    <mergeCell ref="B2:U2"/>
    <mergeCell ref="B3:U3"/>
    <mergeCell ref="B4:U4"/>
    <mergeCell ref="B12:U12"/>
    <mergeCell ref="B23:U23"/>
    <mergeCell ref="B46:U46"/>
    <mergeCell ref="B49:U49"/>
    <mergeCell ref="E53:F54"/>
    <mergeCell ref="G53:G54"/>
    <mergeCell ref="H53:H54"/>
    <mergeCell ref="I53:I54"/>
    <mergeCell ref="B121:U121"/>
    <mergeCell ref="B57:U57"/>
    <mergeCell ref="B62:U62"/>
    <mergeCell ref="B75:U75"/>
    <mergeCell ref="B76:U76"/>
    <mergeCell ref="B82:U82"/>
    <mergeCell ref="B86:U86"/>
    <mergeCell ref="B96:U96"/>
    <mergeCell ref="B102:U102"/>
    <mergeCell ref="B115:U115"/>
    <mergeCell ref="B170:U170"/>
    <mergeCell ref="B126:U126"/>
    <mergeCell ref="B133:U133"/>
    <mergeCell ref="B134:U134"/>
    <mergeCell ref="B139:U139"/>
    <mergeCell ref="B145:U145"/>
    <mergeCell ref="B146:U146"/>
    <mergeCell ref="B155:U155"/>
    <mergeCell ref="B161:U161"/>
    <mergeCell ref="B164:U164"/>
    <mergeCell ref="B166:U166"/>
    <mergeCell ref="B169:U169"/>
    <mergeCell ref="B173:U173"/>
    <mergeCell ref="B176:U176"/>
    <mergeCell ref="B180:U180"/>
    <mergeCell ref="B183:U183"/>
    <mergeCell ref="B186:U186"/>
  </mergeCells>
  <pageMargins left="0.25" right="0.25" top="0.75" bottom="0.75" header="0.3" footer="0.3"/>
  <pageSetup scale="3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637E-22B0-4FD1-AF00-8835F7B43B1D}">
  <sheetPr>
    <pageSetUpPr fitToPage="1"/>
  </sheetPr>
  <dimension ref="A1:AD193"/>
  <sheetViews>
    <sheetView topLeftCell="B10" zoomScale="110" zoomScaleNormal="110" workbookViewId="0">
      <pane xSplit="7" topLeftCell="Q1" activePane="topRight" state="frozen"/>
      <selection activeCell="B1" sqref="B1"/>
      <selection pane="topRight" activeCell="U32" sqref="U32:U33"/>
    </sheetView>
  </sheetViews>
  <sheetFormatPr defaultColWidth="8.85546875" defaultRowHeight="12.75" x14ac:dyDescent="0.25"/>
  <cols>
    <col min="1" max="1" width="9.140625" style="13" hidden="1" customWidth="1"/>
    <col min="2" max="2" width="68.5703125" style="13" customWidth="1"/>
    <col min="3" max="3" width="32.85546875" style="13" hidden="1" customWidth="1"/>
    <col min="4" max="4" width="88.5703125" style="269" hidden="1" customWidth="1"/>
    <col min="5" max="5" width="79.140625" style="132" hidden="1" customWidth="1"/>
    <col min="6" max="6" width="88.5703125" style="132" hidden="1" customWidth="1"/>
    <col min="7" max="7" width="0.140625" style="119" hidden="1" customWidth="1"/>
    <col min="8" max="8" width="12.140625" style="119" hidden="1" customWidth="1"/>
    <col min="9" max="9" width="15.85546875" style="119" customWidth="1"/>
    <col min="10" max="10" width="15.85546875" style="132" customWidth="1"/>
    <col min="11" max="14" width="19.5703125" style="132" customWidth="1"/>
    <col min="15" max="15" width="19.5703125" style="311" customWidth="1"/>
    <col min="16" max="21" width="19.5703125" style="132" customWidth="1"/>
    <col min="22" max="22" width="19.5703125" style="13" customWidth="1"/>
    <col min="23" max="16384" width="8.85546875" style="13"/>
  </cols>
  <sheetData>
    <row r="1" spans="1:23" s="188" customFormat="1" ht="28.5" customHeight="1" x14ac:dyDescent="0.25">
      <c r="A1" s="189"/>
      <c r="B1" s="190"/>
      <c r="C1" s="190"/>
      <c r="D1" s="280"/>
      <c r="E1" s="191" t="s">
        <v>213</v>
      </c>
      <c r="F1" s="192" t="s">
        <v>217</v>
      </c>
      <c r="G1" s="193" t="s">
        <v>220</v>
      </c>
      <c r="H1" s="193" t="s">
        <v>227</v>
      </c>
      <c r="I1" s="193" t="s">
        <v>270</v>
      </c>
      <c r="J1" s="194" t="s">
        <v>1</v>
      </c>
      <c r="K1" s="191" t="s">
        <v>2</v>
      </c>
      <c r="L1" s="191" t="s">
        <v>3</v>
      </c>
      <c r="M1" s="191" t="s">
        <v>4</v>
      </c>
      <c r="N1" s="191" t="s">
        <v>5</v>
      </c>
      <c r="O1" s="341" t="s">
        <v>6</v>
      </c>
      <c r="P1" s="191" t="s">
        <v>7</v>
      </c>
      <c r="Q1" s="191" t="s">
        <v>8</v>
      </c>
      <c r="R1" s="191" t="s">
        <v>9</v>
      </c>
      <c r="S1" s="191" t="s">
        <v>10</v>
      </c>
      <c r="T1" s="191" t="s">
        <v>11</v>
      </c>
      <c r="U1" s="191" t="s">
        <v>12</v>
      </c>
    </row>
    <row r="2" spans="1:23" s="121" customFormat="1" ht="15.95" customHeight="1" x14ac:dyDescent="0.25">
      <c r="A2" s="120"/>
      <c r="B2" s="531" t="s">
        <v>98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3"/>
    </row>
    <row r="3" spans="1:23" s="121" customFormat="1" ht="15.95" customHeight="1" x14ac:dyDescent="0.25">
      <c r="A3" s="120"/>
      <c r="B3" s="547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48"/>
      <c r="O3" s="548"/>
      <c r="P3" s="548"/>
      <c r="Q3" s="548"/>
      <c r="R3" s="548"/>
      <c r="S3" s="548"/>
      <c r="T3" s="548"/>
      <c r="U3" s="549"/>
    </row>
    <row r="4" spans="1:23" s="121" customFormat="1" ht="12.95" customHeight="1" x14ac:dyDescent="0.25">
      <c r="A4" s="120"/>
      <c r="B4" s="550" t="s">
        <v>13</v>
      </c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2"/>
    </row>
    <row r="5" spans="1:23" ht="30" customHeight="1" x14ac:dyDescent="0.25">
      <c r="A5" s="11"/>
      <c r="B5" s="4" t="s">
        <v>115</v>
      </c>
      <c r="C5" s="291" t="s">
        <v>204</v>
      </c>
      <c r="D5" s="265"/>
      <c r="E5" s="119">
        <v>3067</v>
      </c>
      <c r="F5" s="119">
        <v>3153</v>
      </c>
      <c r="G5" s="372">
        <v>2758</v>
      </c>
      <c r="H5" s="5">
        <f t="shared" ref="H5:H11" si="0">SUM(K5:V5)</f>
        <v>2426</v>
      </c>
      <c r="I5" s="5">
        <f t="shared" ref="I5:I10" si="1">SUM(J5:U5)</f>
        <v>2636</v>
      </c>
      <c r="J5" s="6">
        <v>210</v>
      </c>
      <c r="K5" s="7">
        <v>221</v>
      </c>
      <c r="L5" s="7">
        <v>189</v>
      </c>
      <c r="M5" s="7">
        <v>259</v>
      </c>
      <c r="N5" s="7">
        <v>190</v>
      </c>
      <c r="O5" s="7">
        <v>177</v>
      </c>
      <c r="P5" s="7">
        <v>222</v>
      </c>
      <c r="Q5" s="7">
        <v>258</v>
      </c>
      <c r="R5" s="7">
        <v>247</v>
      </c>
      <c r="S5" s="7">
        <v>246</v>
      </c>
      <c r="T5" s="7">
        <v>215</v>
      </c>
      <c r="U5" s="8">
        <v>202</v>
      </c>
    </row>
    <row r="6" spans="1:23" ht="17.25" customHeight="1" x14ac:dyDescent="0.25">
      <c r="A6" s="11"/>
      <c r="B6" s="9" t="s">
        <v>97</v>
      </c>
      <c r="C6" s="291" t="s">
        <v>204</v>
      </c>
      <c r="D6" s="266"/>
      <c r="E6" s="119">
        <v>1429</v>
      </c>
      <c r="F6" s="119">
        <v>1390</v>
      </c>
      <c r="G6" s="372">
        <v>1459</v>
      </c>
      <c r="H6" s="5">
        <f t="shared" si="0"/>
        <v>1867</v>
      </c>
      <c r="I6" s="5">
        <f t="shared" si="1"/>
        <v>2012</v>
      </c>
      <c r="J6" s="6">
        <v>145</v>
      </c>
      <c r="K6" s="7">
        <v>139</v>
      </c>
      <c r="L6" s="7">
        <v>269</v>
      </c>
      <c r="M6" s="7">
        <v>200</v>
      </c>
      <c r="N6" s="7">
        <v>134</v>
      </c>
      <c r="O6" s="7">
        <v>136</v>
      </c>
      <c r="P6" s="7">
        <v>170</v>
      </c>
      <c r="Q6" s="7">
        <v>186</v>
      </c>
      <c r="R6" s="7">
        <f>43+R8+R10</f>
        <v>188</v>
      </c>
      <c r="S6" s="7">
        <f>22+S8+S10</f>
        <v>154</v>
      </c>
      <c r="T6" s="7">
        <v>147</v>
      </c>
      <c r="U6" s="8">
        <v>144</v>
      </c>
    </row>
    <row r="7" spans="1:23" ht="15.75" hidden="1" customHeight="1" x14ac:dyDescent="0.25">
      <c r="A7" s="11"/>
      <c r="B7" s="17" t="s">
        <v>116</v>
      </c>
      <c r="C7" s="291" t="s">
        <v>204</v>
      </c>
      <c r="D7" s="267"/>
      <c r="E7" s="119">
        <v>3905</v>
      </c>
      <c r="F7" s="119">
        <v>5404</v>
      </c>
      <c r="G7" s="372">
        <v>3641</v>
      </c>
      <c r="H7" s="5">
        <f t="shared" si="0"/>
        <v>0</v>
      </c>
      <c r="I7" s="5">
        <f t="shared" si="1"/>
        <v>0</v>
      </c>
      <c r="J7" s="6"/>
      <c r="K7" s="7"/>
      <c r="M7" s="7"/>
      <c r="N7" s="7"/>
      <c r="O7" s="7"/>
      <c r="P7" s="7"/>
      <c r="Q7" s="7"/>
      <c r="R7" s="7"/>
      <c r="S7" s="7"/>
      <c r="T7" s="7"/>
      <c r="U7" s="8"/>
    </row>
    <row r="8" spans="1:23" ht="27.95" customHeight="1" x14ac:dyDescent="0.25">
      <c r="A8" s="11"/>
      <c r="B8" s="4" t="s">
        <v>117</v>
      </c>
      <c r="C8" s="291" t="s">
        <v>204</v>
      </c>
      <c r="D8" s="265"/>
      <c r="E8" s="119">
        <v>205</v>
      </c>
      <c r="F8" s="119">
        <v>295</v>
      </c>
      <c r="G8" s="372">
        <v>400</v>
      </c>
      <c r="H8" s="5">
        <f t="shared" si="0"/>
        <v>425</v>
      </c>
      <c r="I8" s="5">
        <f t="shared" si="1"/>
        <v>451</v>
      </c>
      <c r="J8" s="6">
        <v>26</v>
      </c>
      <c r="K8" s="7">
        <v>34</v>
      </c>
      <c r="L8" s="132">
        <v>27</v>
      </c>
      <c r="M8" s="7">
        <v>43</v>
      </c>
      <c r="N8" s="7">
        <v>42</v>
      </c>
      <c r="O8" s="7">
        <v>37</v>
      </c>
      <c r="P8" s="7" t="s">
        <v>39</v>
      </c>
      <c r="Q8" s="7">
        <v>52</v>
      </c>
      <c r="R8" s="7">
        <v>49</v>
      </c>
      <c r="S8" s="7">
        <v>60</v>
      </c>
      <c r="T8" s="7">
        <v>34</v>
      </c>
      <c r="U8" s="8">
        <v>47</v>
      </c>
    </row>
    <row r="9" spans="1:23" ht="1.5" hidden="1" customHeight="1" x14ac:dyDescent="0.25">
      <c r="A9" s="11"/>
      <c r="B9" s="184" t="s">
        <v>108</v>
      </c>
      <c r="C9" s="291" t="s">
        <v>204</v>
      </c>
      <c r="D9" s="268"/>
      <c r="E9" s="119">
        <v>0</v>
      </c>
      <c r="F9" s="119">
        <v>0</v>
      </c>
      <c r="G9" s="372">
        <v>0</v>
      </c>
      <c r="H9" s="5">
        <f t="shared" si="0"/>
        <v>0</v>
      </c>
      <c r="I9" s="5">
        <f t="shared" si="1"/>
        <v>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ht="23.45" customHeight="1" x14ac:dyDescent="0.25">
      <c r="A10" s="11"/>
      <c r="B10" s="17" t="s">
        <v>118</v>
      </c>
      <c r="C10" s="291" t="s">
        <v>204</v>
      </c>
      <c r="D10" s="267"/>
      <c r="E10" s="119">
        <v>1188</v>
      </c>
      <c r="F10" s="119">
        <v>1107</v>
      </c>
      <c r="G10" s="372">
        <v>1057</v>
      </c>
      <c r="H10" s="5">
        <f t="shared" si="0"/>
        <v>888</v>
      </c>
      <c r="I10" s="5">
        <f t="shared" si="1"/>
        <v>989</v>
      </c>
      <c r="J10" s="6">
        <v>101</v>
      </c>
      <c r="K10" s="7">
        <v>87</v>
      </c>
      <c r="L10" s="7">
        <v>98</v>
      </c>
      <c r="M10" s="7">
        <v>122</v>
      </c>
      <c r="N10" s="7">
        <v>71</v>
      </c>
      <c r="O10" s="7">
        <v>76</v>
      </c>
      <c r="P10" s="7" t="s">
        <v>39</v>
      </c>
      <c r="Q10" s="7">
        <v>99</v>
      </c>
      <c r="R10" s="7">
        <v>96</v>
      </c>
      <c r="S10" s="7">
        <v>72</v>
      </c>
      <c r="T10" s="7">
        <v>86</v>
      </c>
      <c r="U10" s="8">
        <v>81</v>
      </c>
    </row>
    <row r="11" spans="1:23" ht="2.4500000000000002" hidden="1" customHeight="1" x14ac:dyDescent="0.25">
      <c r="A11" s="11"/>
      <c r="B11" s="185" t="s">
        <v>109</v>
      </c>
      <c r="C11" s="291" t="s">
        <v>204</v>
      </c>
      <c r="D11" s="266"/>
      <c r="E11" s="119">
        <v>0</v>
      </c>
      <c r="F11" s="119">
        <v>0</v>
      </c>
      <c r="G11" s="372">
        <f>SUM(J11:U11)</f>
        <v>0</v>
      </c>
      <c r="H11" s="5">
        <f t="shared" si="0"/>
        <v>0</v>
      </c>
      <c r="I11" s="5">
        <f>SUM(L11:W11)</f>
        <v>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W11" s="313"/>
    </row>
    <row r="12" spans="1:23" ht="15" hidden="1" customHeight="1" x14ac:dyDescent="0.25">
      <c r="A12" s="11"/>
      <c r="B12" s="540" t="s">
        <v>14</v>
      </c>
      <c r="C12" s="541"/>
      <c r="D12" s="541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3"/>
      <c r="S12" s="553"/>
      <c r="T12" s="553"/>
      <c r="U12" s="554"/>
      <c r="W12" s="313"/>
    </row>
    <row r="13" spans="1:23" ht="12.75" hidden="1" customHeight="1" x14ac:dyDescent="0.25">
      <c r="A13" s="11"/>
      <c r="B13" s="195" t="s">
        <v>190</v>
      </c>
      <c r="C13" s="174"/>
      <c r="E13" s="196"/>
      <c r="F13" s="197"/>
      <c r="G13" s="203"/>
      <c r="H13" s="203"/>
      <c r="I13" s="203"/>
      <c r="J13" s="198"/>
      <c r="K13" s="7"/>
      <c r="L13" s="7"/>
      <c r="M13" s="7"/>
      <c r="N13" s="7"/>
      <c r="O13" s="254"/>
      <c r="P13" s="7"/>
      <c r="Q13" s="7"/>
      <c r="R13" s="7"/>
      <c r="S13" s="7"/>
      <c r="T13" s="7"/>
      <c r="U13" s="8"/>
      <c r="W13" s="313"/>
    </row>
    <row r="14" spans="1:23" ht="12.75" hidden="1" customHeight="1" x14ac:dyDescent="0.25">
      <c r="A14" s="11"/>
      <c r="B14" s="202" t="s">
        <v>15</v>
      </c>
      <c r="C14" s="296"/>
      <c r="E14" s="196"/>
      <c r="F14" s="197"/>
      <c r="G14" s="204"/>
      <c r="H14" s="204"/>
      <c r="I14" s="204"/>
      <c r="J14" s="6"/>
      <c r="K14" s="7">
        <v>117</v>
      </c>
      <c r="L14" s="7"/>
      <c r="M14" s="7"/>
      <c r="N14" s="7"/>
      <c r="O14" s="254"/>
      <c r="P14" s="7"/>
      <c r="Q14" s="7"/>
      <c r="R14" s="7"/>
      <c r="S14" s="7"/>
      <c r="T14" s="7"/>
      <c r="U14" s="8"/>
      <c r="W14" s="313"/>
    </row>
    <row r="15" spans="1:23" hidden="1" x14ac:dyDescent="0.25">
      <c r="A15" s="11"/>
      <c r="B15" s="202" t="s">
        <v>16</v>
      </c>
      <c r="C15" s="296"/>
      <c r="E15" s="196"/>
      <c r="F15" s="197"/>
      <c r="G15" s="199"/>
      <c r="H15" s="199"/>
      <c r="I15" s="199"/>
      <c r="J15" s="6"/>
      <c r="K15" s="7">
        <v>93</v>
      </c>
      <c r="L15" s="7"/>
      <c r="M15" s="7"/>
      <c r="N15" s="7"/>
      <c r="O15" s="254"/>
      <c r="P15" s="7"/>
      <c r="Q15" s="7"/>
      <c r="R15" s="7"/>
      <c r="S15" s="7"/>
      <c r="T15" s="7"/>
      <c r="U15" s="8"/>
    </row>
    <row r="16" spans="1:23" hidden="1" x14ac:dyDescent="0.25">
      <c r="A16" s="11"/>
      <c r="B16" s="202" t="s">
        <v>60</v>
      </c>
      <c r="C16" s="296"/>
      <c r="E16" s="196"/>
      <c r="F16" s="197"/>
      <c r="G16" s="205"/>
      <c r="H16" s="205"/>
      <c r="I16" s="205"/>
      <c r="J16" s="6"/>
      <c r="K16" s="7"/>
      <c r="L16" s="7"/>
      <c r="M16" s="7"/>
      <c r="N16" s="7"/>
      <c r="O16" s="254"/>
      <c r="P16" s="7"/>
      <c r="Q16" s="7"/>
      <c r="R16" s="7"/>
      <c r="S16" s="7"/>
      <c r="T16" s="7"/>
      <c r="U16" s="8"/>
    </row>
    <row r="17" spans="1:21" hidden="1" x14ac:dyDescent="0.25">
      <c r="A17" s="11"/>
      <c r="B17" s="200" t="s">
        <v>191</v>
      </c>
      <c r="C17" s="174"/>
      <c r="E17" s="196"/>
      <c r="F17" s="197"/>
      <c r="G17" s="5"/>
      <c r="H17" s="5"/>
      <c r="I17" s="5"/>
      <c r="J17" s="14"/>
      <c r="K17" s="15"/>
      <c r="L17" s="15"/>
      <c r="M17" s="15"/>
      <c r="N17" s="15"/>
      <c r="O17" s="342"/>
      <c r="P17" s="15"/>
      <c r="Q17" s="15"/>
      <c r="R17" s="15"/>
      <c r="S17" s="15"/>
      <c r="T17" s="15"/>
      <c r="U17" s="16"/>
    </row>
    <row r="18" spans="1:21" hidden="1" x14ac:dyDescent="0.25">
      <c r="A18" s="11"/>
      <c r="B18" s="200" t="s">
        <v>192</v>
      </c>
      <c r="C18" s="174"/>
      <c r="E18" s="196"/>
      <c r="F18" s="197"/>
      <c r="G18" s="18"/>
      <c r="H18" s="18"/>
      <c r="I18" s="18"/>
      <c r="J18" s="14"/>
      <c r="K18" s="15"/>
      <c r="L18" s="15"/>
      <c r="M18" s="15"/>
      <c r="N18" s="15"/>
      <c r="O18" s="342"/>
      <c r="P18" s="15"/>
      <c r="Q18" s="15"/>
      <c r="R18" s="15"/>
      <c r="S18" s="15"/>
      <c r="T18" s="15"/>
      <c r="U18" s="16"/>
    </row>
    <row r="19" spans="1:21" hidden="1" x14ac:dyDescent="0.25">
      <c r="A19" s="11"/>
      <c r="B19" s="200" t="s">
        <v>193</v>
      </c>
      <c r="C19" s="174"/>
      <c r="E19" s="196"/>
      <c r="F19" s="197"/>
      <c r="G19" s="18"/>
      <c r="H19" s="18"/>
      <c r="I19" s="18"/>
      <c r="J19" s="14"/>
      <c r="K19" s="15"/>
      <c r="L19" s="15"/>
      <c r="M19" s="15"/>
      <c r="N19" s="15"/>
      <c r="O19" s="342"/>
      <c r="P19" s="15"/>
      <c r="Q19" s="15"/>
      <c r="R19" s="15"/>
      <c r="S19" s="15"/>
      <c r="T19" s="15"/>
      <c r="U19" s="16"/>
    </row>
    <row r="20" spans="1:21" ht="37.5" hidden="1" customHeight="1" x14ac:dyDescent="0.25">
      <c r="A20" s="11"/>
      <c r="B20" s="200" t="s">
        <v>194</v>
      </c>
      <c r="C20" s="174"/>
      <c r="E20" s="196"/>
      <c r="F20" s="197"/>
      <c r="G20" s="18"/>
      <c r="H20" s="18"/>
      <c r="I20" s="18"/>
      <c r="J20" s="14"/>
      <c r="K20" s="15"/>
      <c r="L20" s="15"/>
      <c r="M20" s="15"/>
      <c r="N20" s="15"/>
      <c r="O20" s="342"/>
      <c r="P20" s="15"/>
      <c r="Q20" s="15"/>
      <c r="R20" s="15"/>
      <c r="S20" s="15"/>
      <c r="T20" s="15"/>
      <c r="U20" s="16"/>
    </row>
    <row r="21" spans="1:21" ht="40.5" hidden="1" customHeight="1" x14ac:dyDescent="0.25">
      <c r="A21" s="11"/>
      <c r="B21" s="200" t="s">
        <v>195</v>
      </c>
      <c r="C21" s="174"/>
      <c r="E21" s="196"/>
      <c r="F21" s="197"/>
      <c r="G21" s="18"/>
      <c r="H21" s="18"/>
      <c r="I21" s="18"/>
      <c r="J21" s="14"/>
      <c r="K21" s="15"/>
      <c r="L21" s="15"/>
      <c r="M21" s="15"/>
      <c r="N21" s="15"/>
      <c r="O21" s="342"/>
      <c r="P21" s="15"/>
      <c r="Q21" s="15"/>
      <c r="R21" s="15"/>
      <c r="S21" s="15"/>
      <c r="T21" s="15"/>
      <c r="U21" s="16"/>
    </row>
    <row r="22" spans="1:21" ht="36.75" hidden="1" customHeight="1" x14ac:dyDescent="0.25">
      <c r="A22" s="11"/>
      <c r="B22" s="201" t="s">
        <v>196</v>
      </c>
      <c r="C22" s="297"/>
      <c r="D22" s="270"/>
      <c r="E22" s="196"/>
      <c r="F22" s="197"/>
      <c r="G22" s="10"/>
      <c r="H22" s="10"/>
      <c r="I22" s="10"/>
      <c r="J22" s="19"/>
      <c r="K22" s="20"/>
      <c r="L22" s="20"/>
      <c r="M22" s="20"/>
      <c r="N22" s="20"/>
      <c r="O22" s="40"/>
      <c r="P22" s="20"/>
      <c r="Q22" s="20"/>
      <c r="R22" s="20"/>
      <c r="S22" s="20"/>
      <c r="T22" s="20"/>
      <c r="U22" s="21"/>
    </row>
    <row r="23" spans="1:21" s="121" customFormat="1" ht="15.95" customHeight="1" x14ac:dyDescent="0.25">
      <c r="A23" s="120"/>
      <c r="B23" s="540" t="s">
        <v>125</v>
      </c>
      <c r="C23" s="541"/>
      <c r="D23" s="541"/>
      <c r="E23" s="541"/>
      <c r="F23" s="541"/>
      <c r="G23" s="541"/>
      <c r="H23" s="541"/>
      <c r="I23" s="541"/>
      <c r="J23" s="541"/>
      <c r="K23" s="541"/>
      <c r="L23" s="541"/>
      <c r="M23" s="541"/>
      <c r="N23" s="541"/>
      <c r="O23" s="541"/>
      <c r="P23" s="541"/>
      <c r="Q23" s="541"/>
      <c r="R23" s="541"/>
      <c r="S23" s="541"/>
      <c r="T23" s="541"/>
      <c r="U23" s="542"/>
    </row>
    <row r="24" spans="1:21" ht="15" customHeight="1" x14ac:dyDescent="0.25">
      <c r="A24" s="11"/>
      <c r="B24" s="4" t="s">
        <v>110</v>
      </c>
      <c r="C24" s="174" t="s">
        <v>205</v>
      </c>
      <c r="E24" s="143">
        <v>0</v>
      </c>
      <c r="F24" s="144">
        <v>3435</v>
      </c>
      <c r="G24" s="147">
        <f t="shared" ref="G24:I26" si="2">SUM(J24:U24)</f>
        <v>2150</v>
      </c>
      <c r="H24" s="147">
        <f t="shared" si="2"/>
        <v>1972</v>
      </c>
      <c r="I24" s="147">
        <f t="shared" si="2"/>
        <v>1796</v>
      </c>
      <c r="J24" s="7">
        <v>178</v>
      </c>
      <c r="K24" s="7">
        <v>176</v>
      </c>
      <c r="L24" s="7">
        <v>178</v>
      </c>
      <c r="M24" s="132">
        <v>179</v>
      </c>
      <c r="N24" s="7">
        <v>176</v>
      </c>
      <c r="O24" s="7">
        <v>177</v>
      </c>
      <c r="P24" s="7">
        <v>177</v>
      </c>
      <c r="Q24" s="7">
        <v>187</v>
      </c>
      <c r="R24" s="7">
        <v>185</v>
      </c>
      <c r="S24" s="7">
        <v>180</v>
      </c>
      <c r="T24" s="7">
        <v>178</v>
      </c>
      <c r="U24" s="22">
        <v>179</v>
      </c>
    </row>
    <row r="25" spans="1:21" ht="15" customHeight="1" x14ac:dyDescent="0.25">
      <c r="A25" s="11"/>
      <c r="B25" s="186" t="s">
        <v>15</v>
      </c>
      <c r="C25" s="174" t="s">
        <v>205</v>
      </c>
      <c r="E25" s="145">
        <v>0</v>
      </c>
      <c r="F25" s="146">
        <v>1807</v>
      </c>
      <c r="G25" s="148">
        <f t="shared" si="2"/>
        <v>1214</v>
      </c>
      <c r="H25" s="148">
        <f t="shared" si="2"/>
        <v>1119</v>
      </c>
      <c r="I25" s="148">
        <f t="shared" si="2"/>
        <v>1026</v>
      </c>
      <c r="J25" s="132">
        <v>95</v>
      </c>
      <c r="K25" s="7">
        <v>93</v>
      </c>
      <c r="L25" s="7">
        <v>97</v>
      </c>
      <c r="M25" s="132">
        <v>97</v>
      </c>
      <c r="N25" s="7">
        <v>99</v>
      </c>
      <c r="O25" s="7">
        <v>106</v>
      </c>
      <c r="P25" s="7">
        <v>105</v>
      </c>
      <c r="Q25" s="7">
        <v>108</v>
      </c>
      <c r="R25" s="7">
        <v>106</v>
      </c>
      <c r="S25" s="7">
        <v>102</v>
      </c>
      <c r="T25" s="7">
        <v>104</v>
      </c>
      <c r="U25" s="22">
        <v>102</v>
      </c>
    </row>
    <row r="26" spans="1:21" ht="15" customHeight="1" x14ac:dyDescent="0.25">
      <c r="A26" s="11"/>
      <c r="B26" s="186" t="s">
        <v>16</v>
      </c>
      <c r="C26" s="174" t="s">
        <v>205</v>
      </c>
      <c r="E26" s="145">
        <v>0</v>
      </c>
      <c r="F26" s="146">
        <v>1664</v>
      </c>
      <c r="G26" s="148">
        <f t="shared" si="2"/>
        <v>936</v>
      </c>
      <c r="H26" s="148">
        <f t="shared" si="2"/>
        <v>853</v>
      </c>
      <c r="I26" s="148">
        <f t="shared" si="2"/>
        <v>770</v>
      </c>
      <c r="J26" s="7">
        <v>83</v>
      </c>
      <c r="K26" s="7">
        <v>83</v>
      </c>
      <c r="L26" s="7">
        <v>81</v>
      </c>
      <c r="M26" s="132">
        <v>82</v>
      </c>
      <c r="N26" s="7">
        <v>77</v>
      </c>
      <c r="O26" s="7">
        <v>71</v>
      </c>
      <c r="P26" s="7">
        <v>72</v>
      </c>
      <c r="Q26" s="7">
        <v>79</v>
      </c>
      <c r="R26" s="7">
        <v>79</v>
      </c>
      <c r="S26" s="7">
        <v>78</v>
      </c>
      <c r="T26" s="7">
        <v>74</v>
      </c>
      <c r="U26" s="22">
        <v>77</v>
      </c>
    </row>
    <row r="27" spans="1:21" ht="15" customHeight="1" x14ac:dyDescent="0.25">
      <c r="A27" s="11"/>
      <c r="B27" s="186" t="s">
        <v>208</v>
      </c>
      <c r="C27" s="174"/>
      <c r="E27" s="145"/>
      <c r="F27" s="146"/>
      <c r="G27" s="148"/>
      <c r="H27" s="148"/>
      <c r="I27" s="148"/>
      <c r="J27" s="7">
        <v>149</v>
      </c>
      <c r="K27" s="7">
        <v>146</v>
      </c>
      <c r="L27" s="7">
        <v>146</v>
      </c>
      <c r="M27" s="132">
        <v>149</v>
      </c>
      <c r="N27" s="7">
        <v>143</v>
      </c>
      <c r="O27" s="7">
        <v>148</v>
      </c>
      <c r="P27" s="7">
        <v>148</v>
      </c>
      <c r="Q27" s="7">
        <v>158</v>
      </c>
      <c r="R27" s="7">
        <v>156</v>
      </c>
      <c r="S27" s="7">
        <v>150</v>
      </c>
      <c r="T27" s="7">
        <v>148</v>
      </c>
      <c r="U27" s="22">
        <v>146</v>
      </c>
    </row>
    <row r="28" spans="1:21" ht="15" customHeight="1" x14ac:dyDescent="0.25">
      <c r="A28" s="11"/>
      <c r="B28" s="186" t="s">
        <v>209</v>
      </c>
      <c r="C28" s="174"/>
      <c r="E28" s="145"/>
      <c r="F28" s="146"/>
      <c r="G28" s="148"/>
      <c r="H28" s="148"/>
      <c r="I28" s="148"/>
      <c r="J28" s="7">
        <v>18</v>
      </c>
      <c r="K28" s="7">
        <v>18</v>
      </c>
      <c r="L28" s="7">
        <v>18</v>
      </c>
      <c r="M28" s="132">
        <v>16</v>
      </c>
      <c r="N28" s="7">
        <v>17</v>
      </c>
      <c r="O28" s="7">
        <v>13</v>
      </c>
      <c r="P28" s="132">
        <v>14</v>
      </c>
      <c r="Q28" s="7">
        <v>15</v>
      </c>
      <c r="R28" s="7">
        <v>15</v>
      </c>
      <c r="S28" s="7">
        <v>16</v>
      </c>
      <c r="T28" s="132">
        <v>13</v>
      </c>
      <c r="U28" s="22">
        <v>16</v>
      </c>
    </row>
    <row r="29" spans="1:21" ht="15" customHeight="1" x14ac:dyDescent="0.25">
      <c r="A29" s="11"/>
      <c r="B29" s="186" t="s">
        <v>211</v>
      </c>
      <c r="C29" s="174"/>
      <c r="E29" s="145"/>
      <c r="F29" s="146"/>
      <c r="G29" s="148"/>
      <c r="H29" s="148"/>
      <c r="I29" s="148"/>
      <c r="J29" s="7">
        <v>7</v>
      </c>
      <c r="K29" s="7">
        <v>8</v>
      </c>
      <c r="L29" s="7">
        <v>9</v>
      </c>
      <c r="M29" s="132">
        <v>9</v>
      </c>
      <c r="N29" s="7">
        <v>9</v>
      </c>
      <c r="O29" s="7">
        <v>9</v>
      </c>
      <c r="P29" s="7">
        <v>8</v>
      </c>
      <c r="Q29" s="7">
        <v>7</v>
      </c>
      <c r="R29" s="7">
        <v>7</v>
      </c>
      <c r="S29" s="7">
        <v>7</v>
      </c>
      <c r="T29" s="7">
        <v>10</v>
      </c>
      <c r="U29" s="22">
        <v>10</v>
      </c>
    </row>
    <row r="30" spans="1:21" ht="15" customHeight="1" x14ac:dyDescent="0.25">
      <c r="A30" s="11"/>
      <c r="B30" s="186" t="s">
        <v>210</v>
      </c>
      <c r="C30" s="174"/>
      <c r="E30" s="145"/>
      <c r="F30" s="146"/>
      <c r="G30" s="148"/>
      <c r="H30" s="148"/>
      <c r="I30" s="148"/>
      <c r="J30" s="7">
        <v>4</v>
      </c>
      <c r="K30" s="7">
        <v>4</v>
      </c>
      <c r="L30" s="7">
        <v>5</v>
      </c>
      <c r="M30" s="132">
        <v>5</v>
      </c>
      <c r="N30" s="7">
        <v>7</v>
      </c>
      <c r="O30" s="7">
        <v>7</v>
      </c>
      <c r="P30" s="7">
        <v>7</v>
      </c>
      <c r="Q30" s="7">
        <v>7</v>
      </c>
      <c r="R30" s="7">
        <v>7</v>
      </c>
      <c r="S30" s="7">
        <v>7</v>
      </c>
      <c r="T30" s="7">
        <v>7</v>
      </c>
      <c r="U30" s="22">
        <v>7</v>
      </c>
    </row>
    <row r="31" spans="1:21" ht="15" customHeight="1" x14ac:dyDescent="0.25">
      <c r="A31" s="11"/>
      <c r="B31" s="186" t="s">
        <v>111</v>
      </c>
      <c r="C31" s="174" t="s">
        <v>205</v>
      </c>
      <c r="E31" s="145">
        <v>0</v>
      </c>
      <c r="F31" s="146">
        <v>1429</v>
      </c>
      <c r="G31" s="148">
        <f t="shared" ref="G31:G42" si="3">SUM(J31:U31)</f>
        <v>656</v>
      </c>
      <c r="H31" s="148">
        <f t="shared" ref="H31:H42" si="4">SUM(K31:V31)</f>
        <v>619</v>
      </c>
      <c r="I31" s="148">
        <f t="shared" ref="I31:I42" si="5">SUM(L31:W31)</f>
        <v>578</v>
      </c>
      <c r="J31" s="7">
        <v>37</v>
      </c>
      <c r="K31" s="7">
        <v>41</v>
      </c>
      <c r="L31" s="7">
        <v>44</v>
      </c>
      <c r="M31" s="132">
        <v>50</v>
      </c>
      <c r="N31" s="7">
        <v>47</v>
      </c>
      <c r="O31" s="7">
        <v>54</v>
      </c>
      <c r="P31" s="7">
        <v>56</v>
      </c>
      <c r="Q31" s="7">
        <v>67</v>
      </c>
      <c r="R31" s="7">
        <v>62</v>
      </c>
      <c r="S31" s="7">
        <v>61</v>
      </c>
      <c r="T31" s="7">
        <v>69</v>
      </c>
      <c r="U31" s="22">
        <v>68</v>
      </c>
    </row>
    <row r="32" spans="1:21" ht="15" customHeight="1" x14ac:dyDescent="0.25">
      <c r="A32" s="11"/>
      <c r="B32" s="186" t="s">
        <v>112</v>
      </c>
      <c r="C32" s="174" t="s">
        <v>205</v>
      </c>
      <c r="E32" s="145">
        <v>0</v>
      </c>
      <c r="F32" s="146">
        <v>949</v>
      </c>
      <c r="G32" s="148">
        <f t="shared" si="3"/>
        <v>378</v>
      </c>
      <c r="H32" s="148">
        <f t="shared" si="4"/>
        <v>339</v>
      </c>
      <c r="I32" s="148">
        <f t="shared" si="5"/>
        <v>301</v>
      </c>
      <c r="J32" s="7">
        <v>39</v>
      </c>
      <c r="K32" s="7">
        <v>38</v>
      </c>
      <c r="L32" s="7">
        <v>28</v>
      </c>
      <c r="M32" s="132">
        <v>29</v>
      </c>
      <c r="N32" s="7">
        <v>31</v>
      </c>
      <c r="O32" s="7">
        <v>28</v>
      </c>
      <c r="P32" s="7">
        <v>30</v>
      </c>
      <c r="Q32" s="7">
        <v>29</v>
      </c>
      <c r="R32" s="7">
        <v>35</v>
      </c>
      <c r="S32" s="7">
        <v>33</v>
      </c>
      <c r="T32" s="7">
        <v>28</v>
      </c>
      <c r="U32" s="22">
        <v>30</v>
      </c>
    </row>
    <row r="33" spans="1:21" ht="15" customHeight="1" x14ac:dyDescent="0.25">
      <c r="A33" s="11"/>
      <c r="B33" s="186" t="s">
        <v>113</v>
      </c>
      <c r="C33" s="174" t="s">
        <v>205</v>
      </c>
      <c r="E33" s="145">
        <v>0</v>
      </c>
      <c r="F33" s="146">
        <v>1093</v>
      </c>
      <c r="G33" s="148">
        <f t="shared" si="3"/>
        <v>1116</v>
      </c>
      <c r="H33" s="148">
        <f t="shared" si="4"/>
        <v>1014</v>
      </c>
      <c r="I33" s="148">
        <f t="shared" si="5"/>
        <v>917</v>
      </c>
      <c r="J33" s="7">
        <v>102</v>
      </c>
      <c r="K33" s="7">
        <v>97</v>
      </c>
      <c r="L33" s="132">
        <v>106</v>
      </c>
      <c r="M33" s="132">
        <v>100</v>
      </c>
      <c r="N33" s="7">
        <v>98</v>
      </c>
      <c r="O33" s="7">
        <v>95</v>
      </c>
      <c r="P33" s="7">
        <v>91</v>
      </c>
      <c r="Q33" s="7">
        <v>91</v>
      </c>
      <c r="R33" s="7">
        <v>88</v>
      </c>
      <c r="S33" s="7">
        <v>86</v>
      </c>
      <c r="T33" s="7">
        <v>81</v>
      </c>
      <c r="U33" s="22">
        <v>81</v>
      </c>
    </row>
    <row r="34" spans="1:21" ht="27" customHeight="1" x14ac:dyDescent="0.25">
      <c r="A34" s="11"/>
      <c r="B34" s="23" t="s">
        <v>119</v>
      </c>
      <c r="C34" s="174" t="s">
        <v>205</v>
      </c>
      <c r="D34" s="270"/>
      <c r="E34" s="145">
        <v>0</v>
      </c>
      <c r="F34" s="146">
        <v>211</v>
      </c>
      <c r="G34" s="148">
        <f t="shared" si="3"/>
        <v>398</v>
      </c>
      <c r="H34" s="148">
        <f t="shared" si="4"/>
        <v>364</v>
      </c>
      <c r="I34" s="148">
        <f t="shared" si="5"/>
        <v>331</v>
      </c>
      <c r="J34" s="7">
        <v>34</v>
      </c>
      <c r="K34" s="7">
        <v>33</v>
      </c>
      <c r="L34" s="7">
        <v>34</v>
      </c>
      <c r="M34" s="132">
        <v>33</v>
      </c>
      <c r="N34" s="7">
        <v>30</v>
      </c>
      <c r="O34" s="7">
        <v>32</v>
      </c>
      <c r="P34" s="7">
        <v>31</v>
      </c>
      <c r="Q34" s="7">
        <v>33</v>
      </c>
      <c r="R34" s="7">
        <v>34</v>
      </c>
      <c r="S34" s="7">
        <v>34</v>
      </c>
      <c r="T34" s="7">
        <v>35</v>
      </c>
      <c r="U34" s="22">
        <v>35</v>
      </c>
    </row>
    <row r="35" spans="1:21" ht="15" customHeight="1" x14ac:dyDescent="0.25">
      <c r="A35" s="11"/>
      <c r="B35" s="17" t="s">
        <v>120</v>
      </c>
      <c r="C35" s="174" t="s">
        <v>205</v>
      </c>
      <c r="E35" s="145">
        <v>0</v>
      </c>
      <c r="F35" s="146">
        <v>212</v>
      </c>
      <c r="G35" s="148">
        <f t="shared" si="3"/>
        <v>77</v>
      </c>
      <c r="H35" s="148">
        <f t="shared" si="4"/>
        <v>72</v>
      </c>
      <c r="I35" s="148">
        <f t="shared" si="5"/>
        <v>68</v>
      </c>
      <c r="J35" s="45">
        <v>5</v>
      </c>
      <c r="K35" s="7">
        <v>4</v>
      </c>
      <c r="L35" s="7">
        <v>8</v>
      </c>
      <c r="M35" s="132">
        <v>7</v>
      </c>
      <c r="N35" s="7">
        <v>6</v>
      </c>
      <c r="O35" s="7">
        <v>9</v>
      </c>
      <c r="P35" s="7">
        <v>6</v>
      </c>
      <c r="Q35" s="7">
        <v>12</v>
      </c>
      <c r="R35" s="7">
        <v>5</v>
      </c>
      <c r="S35" s="7">
        <v>3</v>
      </c>
      <c r="T35" s="132">
        <v>8</v>
      </c>
      <c r="U35" s="22">
        <v>4</v>
      </c>
    </row>
    <row r="36" spans="1:21" ht="15" customHeight="1" x14ac:dyDescent="0.25">
      <c r="A36" s="11"/>
      <c r="B36" s="17" t="s">
        <v>121</v>
      </c>
      <c r="C36" s="174" t="s">
        <v>205</v>
      </c>
      <c r="E36" s="145">
        <v>0</v>
      </c>
      <c r="F36" s="146">
        <v>213</v>
      </c>
      <c r="G36" s="148">
        <f t="shared" si="3"/>
        <v>80</v>
      </c>
      <c r="H36" s="148">
        <f t="shared" si="4"/>
        <v>72</v>
      </c>
      <c r="I36" s="148">
        <f t="shared" si="5"/>
        <v>66</v>
      </c>
      <c r="J36" s="45">
        <v>8</v>
      </c>
      <c r="K36" s="7">
        <v>6</v>
      </c>
      <c r="L36" s="7">
        <v>6</v>
      </c>
      <c r="M36" s="132">
        <v>6</v>
      </c>
      <c r="N36" s="7">
        <v>9</v>
      </c>
      <c r="O36" s="7">
        <v>8</v>
      </c>
      <c r="P36" s="7">
        <v>6</v>
      </c>
      <c r="Q36" s="7">
        <v>3</v>
      </c>
      <c r="R36" s="7">
        <v>7</v>
      </c>
      <c r="S36" s="7">
        <v>8</v>
      </c>
      <c r="T36" s="7">
        <v>10</v>
      </c>
      <c r="U36" s="22">
        <v>3</v>
      </c>
    </row>
    <row r="37" spans="1:21" ht="15" customHeight="1" x14ac:dyDescent="0.25">
      <c r="A37" s="11"/>
      <c r="B37" s="186" t="s">
        <v>34</v>
      </c>
      <c r="C37" s="174" t="s">
        <v>205</v>
      </c>
      <c r="E37" s="145">
        <v>0</v>
      </c>
      <c r="F37" s="146">
        <v>214</v>
      </c>
      <c r="G37" s="148">
        <f t="shared" si="3"/>
        <v>29</v>
      </c>
      <c r="H37" s="148">
        <f t="shared" si="4"/>
        <v>29</v>
      </c>
      <c r="I37" s="148">
        <f t="shared" si="5"/>
        <v>26</v>
      </c>
      <c r="J37" s="260">
        <v>0</v>
      </c>
      <c r="K37" s="26">
        <v>3</v>
      </c>
      <c r="L37" s="26">
        <v>2</v>
      </c>
      <c r="M37" s="132">
        <v>3</v>
      </c>
      <c r="N37" s="26">
        <v>6</v>
      </c>
      <c r="O37" s="26">
        <v>5</v>
      </c>
      <c r="P37" s="26">
        <v>1</v>
      </c>
      <c r="Q37" s="26">
        <v>2</v>
      </c>
      <c r="R37" s="26">
        <v>2</v>
      </c>
      <c r="S37" s="26">
        <v>4</v>
      </c>
      <c r="T37" s="7">
        <v>0</v>
      </c>
      <c r="U37" s="27">
        <v>1</v>
      </c>
    </row>
    <row r="38" spans="1:21" ht="15" customHeight="1" x14ac:dyDescent="0.25">
      <c r="A38" s="11"/>
      <c r="B38" s="186" t="s">
        <v>38</v>
      </c>
      <c r="C38" s="174" t="s">
        <v>205</v>
      </c>
      <c r="E38" s="145">
        <v>0</v>
      </c>
      <c r="F38" s="146">
        <v>215</v>
      </c>
      <c r="G38" s="148">
        <f t="shared" si="3"/>
        <v>1</v>
      </c>
      <c r="H38" s="148">
        <f t="shared" si="4"/>
        <v>1</v>
      </c>
      <c r="I38" s="148">
        <f t="shared" si="5"/>
        <v>1</v>
      </c>
      <c r="J38" s="260">
        <v>0</v>
      </c>
      <c r="K38" s="26">
        <v>0</v>
      </c>
      <c r="L38" s="26">
        <v>0</v>
      </c>
      <c r="M38" s="132">
        <v>0</v>
      </c>
      <c r="N38" s="26">
        <v>0</v>
      </c>
      <c r="O38" s="26">
        <v>0</v>
      </c>
      <c r="P38" s="26">
        <v>0</v>
      </c>
      <c r="Q38" s="26">
        <v>1</v>
      </c>
      <c r="R38" s="26">
        <v>0</v>
      </c>
      <c r="S38" s="26">
        <v>0</v>
      </c>
      <c r="T38" s="132">
        <v>0</v>
      </c>
      <c r="U38" s="27">
        <v>0</v>
      </c>
    </row>
    <row r="39" spans="1:21" ht="15" customHeight="1" x14ac:dyDescent="0.25">
      <c r="A39" s="11"/>
      <c r="B39" s="186" t="s">
        <v>35</v>
      </c>
      <c r="C39" s="174" t="s">
        <v>205</v>
      </c>
      <c r="E39" s="145">
        <v>0</v>
      </c>
      <c r="F39" s="146">
        <v>216</v>
      </c>
      <c r="G39" s="148">
        <f t="shared" si="3"/>
        <v>4</v>
      </c>
      <c r="H39" s="148">
        <f t="shared" si="4"/>
        <v>4</v>
      </c>
      <c r="I39" s="148">
        <f t="shared" si="5"/>
        <v>4</v>
      </c>
      <c r="J39" s="260">
        <v>0</v>
      </c>
      <c r="K39" s="26">
        <v>0</v>
      </c>
      <c r="L39" s="26">
        <v>2</v>
      </c>
      <c r="M39" s="132">
        <v>1</v>
      </c>
      <c r="N39" s="26">
        <v>0</v>
      </c>
      <c r="O39" s="132">
        <v>0</v>
      </c>
      <c r="P39" s="26">
        <v>0</v>
      </c>
      <c r="Q39" s="26">
        <v>0</v>
      </c>
      <c r="R39" s="26">
        <v>1</v>
      </c>
      <c r="S39" s="26">
        <v>0</v>
      </c>
      <c r="T39" s="7">
        <v>0</v>
      </c>
      <c r="U39" s="27">
        <v>0</v>
      </c>
    </row>
    <row r="40" spans="1:21" ht="15" customHeight="1" x14ac:dyDescent="0.25">
      <c r="A40" s="11"/>
      <c r="B40" s="186" t="s">
        <v>36</v>
      </c>
      <c r="C40" s="174" t="s">
        <v>205</v>
      </c>
      <c r="E40" s="145">
        <v>0</v>
      </c>
      <c r="F40" s="146">
        <v>217</v>
      </c>
      <c r="G40" s="148">
        <f t="shared" si="3"/>
        <v>28</v>
      </c>
      <c r="H40" s="148">
        <f t="shared" si="4"/>
        <v>22</v>
      </c>
      <c r="I40" s="148">
        <f t="shared" si="5"/>
        <v>21</v>
      </c>
      <c r="J40" s="260">
        <v>6</v>
      </c>
      <c r="K40" s="26">
        <v>1</v>
      </c>
      <c r="L40" s="26">
        <v>2</v>
      </c>
      <c r="M40" s="132">
        <v>0</v>
      </c>
      <c r="N40" s="26">
        <v>0</v>
      </c>
      <c r="O40" s="26">
        <v>2</v>
      </c>
      <c r="P40" s="26">
        <v>2</v>
      </c>
      <c r="Q40" s="26">
        <v>0</v>
      </c>
      <c r="R40" s="26">
        <v>1</v>
      </c>
      <c r="S40" s="26">
        <v>4</v>
      </c>
      <c r="T40" s="7">
        <v>10</v>
      </c>
      <c r="U40" s="27">
        <v>0</v>
      </c>
    </row>
    <row r="41" spans="1:21" ht="15" customHeight="1" x14ac:dyDescent="0.25">
      <c r="A41" s="11"/>
      <c r="B41" s="186" t="s">
        <v>122</v>
      </c>
      <c r="C41" s="174" t="s">
        <v>205</v>
      </c>
      <c r="E41" s="145">
        <v>0</v>
      </c>
      <c r="F41" s="146">
        <v>218</v>
      </c>
      <c r="G41" s="148">
        <f t="shared" si="3"/>
        <v>18</v>
      </c>
      <c r="H41" s="148">
        <f t="shared" si="4"/>
        <v>16</v>
      </c>
      <c r="I41" s="148">
        <f t="shared" si="5"/>
        <v>14</v>
      </c>
      <c r="J41" s="260">
        <v>2</v>
      </c>
      <c r="K41" s="26">
        <v>2</v>
      </c>
      <c r="L41" s="26">
        <v>0</v>
      </c>
      <c r="M41" s="132">
        <v>2</v>
      </c>
      <c r="N41" s="26">
        <v>3</v>
      </c>
      <c r="O41" s="26">
        <v>1</v>
      </c>
      <c r="P41" s="26">
        <v>3</v>
      </c>
      <c r="Q41" s="26">
        <v>0</v>
      </c>
      <c r="R41" s="26">
        <v>3</v>
      </c>
      <c r="S41" s="26">
        <v>0</v>
      </c>
      <c r="T41" s="7">
        <v>0</v>
      </c>
      <c r="U41" s="27">
        <v>2</v>
      </c>
    </row>
    <row r="42" spans="1:21" ht="15" customHeight="1" x14ac:dyDescent="0.25">
      <c r="A42" s="11"/>
      <c r="B42" s="185" t="s">
        <v>114</v>
      </c>
      <c r="C42" s="174" t="s">
        <v>205</v>
      </c>
      <c r="D42" s="271"/>
      <c r="E42" s="398">
        <v>0</v>
      </c>
      <c r="F42" s="399">
        <v>219</v>
      </c>
      <c r="G42" s="400">
        <f t="shared" si="3"/>
        <v>0</v>
      </c>
      <c r="H42" s="400">
        <f t="shared" si="4"/>
        <v>0</v>
      </c>
      <c r="I42" s="148">
        <f t="shared" si="5"/>
        <v>0</v>
      </c>
      <c r="J42" s="261">
        <v>0</v>
      </c>
      <c r="K42" s="124">
        <v>0</v>
      </c>
      <c r="L42" s="124">
        <v>0</v>
      </c>
      <c r="M42" s="132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7">
        <v>0</v>
      </c>
      <c r="U42" s="44">
        <v>0</v>
      </c>
    </row>
    <row r="43" spans="1:21" ht="15" customHeight="1" x14ac:dyDescent="0.25">
      <c r="A43" s="11"/>
      <c r="B43" s="522" t="s">
        <v>269</v>
      </c>
      <c r="C43" s="523"/>
      <c r="D43" s="523"/>
      <c r="E43" s="523"/>
      <c r="F43" s="523"/>
      <c r="G43" s="523"/>
      <c r="H43" s="523"/>
      <c r="I43" s="523"/>
      <c r="J43" s="523"/>
      <c r="K43" s="523"/>
      <c r="L43" s="523"/>
      <c r="M43" s="523"/>
      <c r="N43" s="523"/>
      <c r="O43" s="523"/>
      <c r="P43" s="523"/>
      <c r="Q43" s="523"/>
      <c r="R43" s="523"/>
      <c r="S43" s="523"/>
      <c r="T43" s="523"/>
      <c r="U43" s="524"/>
    </row>
    <row r="44" spans="1:21" ht="15" customHeight="1" x14ac:dyDescent="0.25">
      <c r="A44" s="11"/>
      <c r="B44" s="185" t="s">
        <v>268</v>
      </c>
      <c r="C44" s="421"/>
      <c r="D44" s="421"/>
      <c r="E44" s="421"/>
      <c r="F44" s="421"/>
      <c r="G44" s="421"/>
      <c r="H44" s="421"/>
      <c r="I44" s="439"/>
      <c r="J44" s="444"/>
      <c r="K44" s="442"/>
      <c r="L44" s="473">
        <v>44</v>
      </c>
      <c r="M44" s="473">
        <v>45</v>
      </c>
      <c r="N44" s="473">
        <v>48</v>
      </c>
      <c r="O44" s="473">
        <v>55</v>
      </c>
      <c r="P44" s="473">
        <v>57</v>
      </c>
      <c r="Q44" s="473">
        <v>49</v>
      </c>
      <c r="R44" s="473">
        <v>39</v>
      </c>
      <c r="S44" s="473">
        <v>38</v>
      </c>
      <c r="T44" s="473">
        <v>34</v>
      </c>
      <c r="U44" s="472">
        <v>30</v>
      </c>
    </row>
    <row r="45" spans="1:21" ht="15" customHeight="1" x14ac:dyDescent="0.25">
      <c r="A45" s="11"/>
      <c r="B45" s="440" t="s">
        <v>267</v>
      </c>
      <c r="C45" s="421"/>
      <c r="D45" s="421"/>
      <c r="E45" s="421"/>
      <c r="F45" s="421"/>
      <c r="G45" s="421"/>
      <c r="H45" s="421"/>
      <c r="I45" s="439"/>
      <c r="J45" s="438"/>
      <c r="K45" s="436"/>
      <c r="L45" s="471">
        <v>69</v>
      </c>
      <c r="M45" s="471">
        <v>80</v>
      </c>
      <c r="N45" s="471">
        <v>88</v>
      </c>
      <c r="O45" s="471">
        <v>107</v>
      </c>
      <c r="P45" s="471">
        <v>105</v>
      </c>
      <c r="Q45" s="471">
        <v>92</v>
      </c>
      <c r="R45" s="471">
        <v>77</v>
      </c>
      <c r="S45" s="471">
        <v>70</v>
      </c>
      <c r="T45" s="471">
        <v>63</v>
      </c>
      <c r="U45" s="470">
        <v>51</v>
      </c>
    </row>
    <row r="46" spans="1:21" s="121" customFormat="1" ht="15.95" customHeight="1" x14ac:dyDescent="0.25">
      <c r="A46" s="120"/>
      <c r="B46" s="522" t="s">
        <v>234</v>
      </c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4"/>
    </row>
    <row r="47" spans="1:21" ht="15" customHeight="1" x14ac:dyDescent="0.25">
      <c r="A47" s="11"/>
      <c r="B47" s="401" t="s">
        <v>235</v>
      </c>
      <c r="C47" s="291"/>
      <c r="D47" s="265"/>
      <c r="E47" s="24">
        <v>5</v>
      </c>
      <c r="F47" s="24">
        <v>5</v>
      </c>
      <c r="H47" s="434">
        <f>AVERAGE(K47:V47)</f>
        <v>0.97962727272727268</v>
      </c>
      <c r="I47" s="434">
        <f>AVERAGE(L47:W47)</f>
        <v>0.98108000000000006</v>
      </c>
      <c r="J47" s="408">
        <v>0.98870000000000002</v>
      </c>
      <c r="K47" s="408">
        <v>0.96509999999999996</v>
      </c>
      <c r="L47" s="433">
        <v>0.98240000000000005</v>
      </c>
      <c r="M47" s="408">
        <v>0.98260000000000003</v>
      </c>
      <c r="N47" s="433">
        <v>0.9708</v>
      </c>
      <c r="O47" s="408">
        <v>0.99399999999999999</v>
      </c>
      <c r="P47" s="408">
        <v>0.97060000000000002</v>
      </c>
      <c r="Q47" s="412">
        <v>0.98860000000000003</v>
      </c>
      <c r="R47" s="285">
        <v>0.95030000000000003</v>
      </c>
      <c r="S47" s="285">
        <v>0.98309999999999997</v>
      </c>
      <c r="T47" s="285">
        <v>0.99409999999999998</v>
      </c>
      <c r="U47" s="404">
        <v>0.99429999999999996</v>
      </c>
    </row>
    <row r="48" spans="1:21" ht="15" customHeight="1" x14ac:dyDescent="0.25">
      <c r="A48" s="11"/>
      <c r="B48" s="402" t="s">
        <v>236</v>
      </c>
      <c r="C48" s="174"/>
      <c r="E48" s="376"/>
      <c r="F48" s="376"/>
      <c r="H48" s="434">
        <f>AVERAGE(K48:V48)</f>
        <v>0.95339090909090884</v>
      </c>
      <c r="I48" s="434">
        <f>AVERAGE(L48:W48)</f>
        <v>0.95716000000000001</v>
      </c>
      <c r="J48" s="405">
        <v>0.97709999999999997</v>
      </c>
      <c r="K48" s="406">
        <v>0.91569999999999996</v>
      </c>
      <c r="L48" s="433">
        <v>0.92220000000000002</v>
      </c>
      <c r="M48" s="403">
        <v>0.94669999999999999</v>
      </c>
      <c r="N48" s="433">
        <v>0.93369999999999997</v>
      </c>
      <c r="O48" s="406">
        <v>0.94610000000000005</v>
      </c>
      <c r="P48" s="406">
        <v>0.92120000000000002</v>
      </c>
      <c r="Q48" s="413">
        <v>0.93640000000000001</v>
      </c>
      <c r="R48" s="406">
        <v>0.98839999999999995</v>
      </c>
      <c r="S48" s="406">
        <v>0.98850000000000005</v>
      </c>
      <c r="T48" s="406">
        <v>0.99409999999999998</v>
      </c>
      <c r="U48" s="407">
        <v>0.99429999999999996</v>
      </c>
    </row>
    <row r="49" spans="1:21" s="121" customFormat="1" ht="15.95" customHeight="1" x14ac:dyDescent="0.25">
      <c r="A49" s="120"/>
      <c r="B49" s="522" t="s">
        <v>124</v>
      </c>
      <c r="C49" s="523"/>
      <c r="D49" s="523"/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  <c r="Q49" s="523"/>
      <c r="R49" s="523"/>
      <c r="S49" s="523"/>
      <c r="T49" s="523"/>
      <c r="U49" s="524"/>
    </row>
    <row r="50" spans="1:21" ht="15" customHeight="1" x14ac:dyDescent="0.25">
      <c r="A50" s="11"/>
      <c r="B50" s="4" t="s">
        <v>123</v>
      </c>
      <c r="C50" s="291"/>
      <c r="D50" s="265"/>
      <c r="E50" s="24">
        <v>5</v>
      </c>
      <c r="F50" s="24">
        <v>5</v>
      </c>
      <c r="G50" s="119">
        <v>10</v>
      </c>
      <c r="H50" s="376">
        <f>SUM(K50:V50)</f>
        <v>8</v>
      </c>
      <c r="I50" s="376">
        <f>SUM(J50:U50)</f>
        <v>12</v>
      </c>
      <c r="J50" s="260">
        <v>4</v>
      </c>
      <c r="K50" s="26">
        <v>1</v>
      </c>
      <c r="L50" s="26">
        <v>1</v>
      </c>
      <c r="M50" s="132">
        <v>0</v>
      </c>
      <c r="N50" s="132">
        <v>0</v>
      </c>
      <c r="O50" s="26">
        <v>0</v>
      </c>
      <c r="P50" s="26">
        <v>0</v>
      </c>
      <c r="Q50" s="26">
        <v>0</v>
      </c>
      <c r="R50" s="26">
        <v>1</v>
      </c>
      <c r="S50" s="26">
        <v>4</v>
      </c>
      <c r="T50" s="26">
        <v>1</v>
      </c>
      <c r="U50" s="27">
        <v>0</v>
      </c>
    </row>
    <row r="51" spans="1:21" ht="15" customHeight="1" x14ac:dyDescent="0.25">
      <c r="A51" s="11"/>
      <c r="B51" s="17" t="s">
        <v>126</v>
      </c>
      <c r="C51" s="293"/>
      <c r="D51" s="267"/>
      <c r="E51" s="12">
        <v>19</v>
      </c>
      <c r="F51" s="12">
        <v>13</v>
      </c>
      <c r="G51" s="119">
        <v>20</v>
      </c>
      <c r="H51" s="376">
        <f>SUM(K51:V51)</f>
        <v>110</v>
      </c>
      <c r="I51" s="376">
        <f>SUM(J51:U51)</f>
        <v>112</v>
      </c>
      <c r="J51" s="260">
        <v>2</v>
      </c>
      <c r="K51" s="26">
        <v>0</v>
      </c>
      <c r="L51" s="26">
        <v>1</v>
      </c>
      <c r="M51" s="132">
        <v>0</v>
      </c>
      <c r="N51" s="26">
        <v>0</v>
      </c>
      <c r="O51" s="26">
        <v>2</v>
      </c>
      <c r="P51" s="26">
        <v>2</v>
      </c>
      <c r="Q51" s="26">
        <v>0</v>
      </c>
      <c r="R51" s="26">
        <v>0</v>
      </c>
      <c r="S51" s="26">
        <v>96</v>
      </c>
      <c r="T51" s="26">
        <v>9</v>
      </c>
      <c r="U51" s="27">
        <v>0</v>
      </c>
    </row>
    <row r="52" spans="1:21" ht="15" customHeight="1" x14ac:dyDescent="0.25">
      <c r="A52" s="11"/>
      <c r="B52" s="17" t="s">
        <v>219</v>
      </c>
      <c r="C52" s="292"/>
      <c r="D52" s="266"/>
      <c r="E52" s="25">
        <v>14</v>
      </c>
      <c r="F52" s="25">
        <v>25</v>
      </c>
      <c r="G52" s="119">
        <v>25</v>
      </c>
      <c r="H52" s="376">
        <f>SUM(K52:V52)</f>
        <v>30</v>
      </c>
      <c r="I52" s="376">
        <f>SUM(J52:U52)</f>
        <v>33</v>
      </c>
      <c r="J52" s="260">
        <v>3</v>
      </c>
      <c r="K52" s="26">
        <v>2</v>
      </c>
      <c r="L52" s="26">
        <v>1</v>
      </c>
      <c r="M52" s="132">
        <v>7</v>
      </c>
      <c r="N52" s="26">
        <v>7</v>
      </c>
      <c r="O52" s="26">
        <v>1</v>
      </c>
      <c r="P52" s="26">
        <v>1</v>
      </c>
      <c r="Q52" s="26">
        <v>4</v>
      </c>
      <c r="R52" s="26">
        <v>3</v>
      </c>
      <c r="S52" s="26">
        <v>4</v>
      </c>
      <c r="T52" s="26">
        <v>0</v>
      </c>
      <c r="U52" s="27">
        <v>0</v>
      </c>
    </row>
    <row r="53" spans="1:21" ht="15" hidden="1" customHeight="1" x14ac:dyDescent="0.25">
      <c r="A53" s="11"/>
      <c r="B53" s="17" t="s">
        <v>17</v>
      </c>
      <c r="C53" s="174"/>
      <c r="E53" s="544"/>
      <c r="F53" s="545"/>
      <c r="G53" s="546"/>
      <c r="H53" s="546"/>
      <c r="I53" s="546"/>
      <c r="J53" s="14">
        <v>28</v>
      </c>
      <c r="K53" s="15">
        <v>29</v>
      </c>
      <c r="L53" s="15">
        <v>30</v>
      </c>
      <c r="M53" s="1" t="s">
        <v>37</v>
      </c>
      <c r="N53" s="15">
        <v>36</v>
      </c>
      <c r="O53" s="342">
        <v>36</v>
      </c>
      <c r="P53" s="15">
        <v>38</v>
      </c>
      <c r="Q53" s="15">
        <v>30</v>
      </c>
      <c r="R53" s="15">
        <v>30</v>
      </c>
      <c r="S53" s="15"/>
      <c r="T53" s="15"/>
      <c r="U53" s="27"/>
    </row>
    <row r="54" spans="1:21" ht="15" hidden="1" customHeight="1" x14ac:dyDescent="0.25">
      <c r="A54" s="11"/>
      <c r="B54" s="17" t="s">
        <v>18</v>
      </c>
      <c r="C54" s="174"/>
      <c r="E54" s="544"/>
      <c r="F54" s="545"/>
      <c r="G54" s="546"/>
      <c r="H54" s="546"/>
      <c r="I54" s="546"/>
      <c r="J54" s="28">
        <v>23</v>
      </c>
      <c r="K54" s="28">
        <v>29</v>
      </c>
      <c r="L54" s="28">
        <v>21</v>
      </c>
      <c r="M54" s="1" t="s">
        <v>37</v>
      </c>
      <c r="N54" s="1" t="s">
        <v>37</v>
      </c>
      <c r="O54" s="343" t="s">
        <v>37</v>
      </c>
      <c r="P54" s="1" t="s">
        <v>37</v>
      </c>
      <c r="Q54" s="1" t="s">
        <v>37</v>
      </c>
      <c r="R54" s="28"/>
      <c r="S54" s="28"/>
      <c r="T54" s="15"/>
      <c r="U54" s="27"/>
    </row>
    <row r="55" spans="1:21" ht="15" hidden="1" customHeight="1" x14ac:dyDescent="0.25">
      <c r="A55" s="11"/>
      <c r="B55" s="17" t="s">
        <v>22</v>
      </c>
      <c r="C55" s="291"/>
      <c r="D55" s="265"/>
      <c r="E55" s="206">
        <v>52</v>
      </c>
      <c r="F55" s="207">
        <v>70</v>
      </c>
      <c r="G55" s="24">
        <f t="shared" ref="G55:I56" si="6">SUM(J55:U55)</f>
        <v>12</v>
      </c>
      <c r="H55" s="24">
        <f t="shared" si="6"/>
        <v>6</v>
      </c>
      <c r="I55" s="24">
        <f t="shared" si="6"/>
        <v>0</v>
      </c>
      <c r="J55" s="14">
        <v>6</v>
      </c>
      <c r="K55" s="15">
        <v>6</v>
      </c>
      <c r="L55" s="1" t="s">
        <v>37</v>
      </c>
      <c r="M55" s="1" t="s">
        <v>37</v>
      </c>
      <c r="N55" s="1" t="s">
        <v>37</v>
      </c>
      <c r="O55" s="343" t="s">
        <v>37</v>
      </c>
      <c r="P55" s="1" t="s">
        <v>37</v>
      </c>
      <c r="Q55" s="15">
        <v>0</v>
      </c>
      <c r="R55" s="15">
        <v>0</v>
      </c>
      <c r="S55" s="15"/>
      <c r="T55" s="15"/>
      <c r="U55" s="16"/>
    </row>
    <row r="56" spans="1:21" ht="15" hidden="1" customHeight="1" x14ac:dyDescent="0.25">
      <c r="A56" s="11"/>
      <c r="B56" s="9" t="s">
        <v>21</v>
      </c>
      <c r="C56" s="292"/>
      <c r="D56" s="266"/>
      <c r="E56" s="208">
        <v>269</v>
      </c>
      <c r="F56" s="209">
        <v>300</v>
      </c>
      <c r="G56" s="25">
        <f t="shared" si="6"/>
        <v>250</v>
      </c>
      <c r="H56" s="25">
        <f t="shared" si="6"/>
        <v>217</v>
      </c>
      <c r="I56" s="25">
        <f t="shared" si="6"/>
        <v>195</v>
      </c>
      <c r="J56" s="19">
        <v>33</v>
      </c>
      <c r="K56" s="20">
        <v>22</v>
      </c>
      <c r="L56" s="28">
        <v>17</v>
      </c>
      <c r="M56" s="28">
        <v>23</v>
      </c>
      <c r="N56" s="28">
        <v>23</v>
      </c>
      <c r="O56" s="344">
        <v>32</v>
      </c>
      <c r="P56" s="20">
        <v>30</v>
      </c>
      <c r="Q56" s="20">
        <v>34</v>
      </c>
      <c r="R56" s="20">
        <v>36</v>
      </c>
      <c r="S56" s="20"/>
      <c r="T56" s="20"/>
      <c r="U56" s="21"/>
    </row>
    <row r="57" spans="1:21" s="121" customFormat="1" ht="15.95" customHeight="1" x14ac:dyDescent="0.25">
      <c r="A57" s="120"/>
      <c r="B57" s="540" t="s">
        <v>266</v>
      </c>
      <c r="C57" s="541"/>
      <c r="D57" s="541"/>
      <c r="E57" s="541"/>
      <c r="F57" s="541"/>
      <c r="G57" s="541"/>
      <c r="H57" s="541"/>
      <c r="I57" s="541"/>
      <c r="J57" s="541"/>
      <c r="K57" s="541"/>
      <c r="L57" s="541"/>
      <c r="M57" s="541"/>
      <c r="N57" s="541"/>
      <c r="O57" s="541"/>
      <c r="P57" s="541"/>
      <c r="Q57" s="541"/>
      <c r="R57" s="541"/>
      <c r="S57" s="541"/>
      <c r="T57" s="541"/>
      <c r="U57" s="542"/>
    </row>
    <row r="58" spans="1:21" ht="15" customHeight="1" x14ac:dyDescent="0.25">
      <c r="A58" s="11"/>
      <c r="B58" s="4" t="s">
        <v>127</v>
      </c>
      <c r="C58" s="174"/>
      <c r="E58" s="149">
        <v>0</v>
      </c>
      <c r="F58" s="150">
        <v>988</v>
      </c>
      <c r="G58" s="147">
        <f t="shared" ref="G58:I61" si="7">SUM(J58:U58)</f>
        <v>710</v>
      </c>
      <c r="H58" s="147">
        <f t="shared" si="7"/>
        <v>647</v>
      </c>
      <c r="I58" s="147">
        <f t="shared" si="7"/>
        <v>585</v>
      </c>
      <c r="J58" s="262">
        <v>63</v>
      </c>
      <c r="K58" s="125">
        <v>62</v>
      </c>
      <c r="L58" s="125">
        <v>62</v>
      </c>
      <c r="M58" s="262">
        <v>66</v>
      </c>
      <c r="N58" s="262">
        <v>58</v>
      </c>
      <c r="O58" s="125">
        <v>59</v>
      </c>
      <c r="P58" s="125">
        <v>52</v>
      </c>
      <c r="Q58" s="125">
        <v>58</v>
      </c>
      <c r="R58" s="125">
        <v>58</v>
      </c>
      <c r="S58" s="125">
        <v>57</v>
      </c>
      <c r="T58" s="469">
        <v>56</v>
      </c>
      <c r="U58" s="468">
        <v>59</v>
      </c>
    </row>
    <row r="59" spans="1:21" ht="15" customHeight="1" x14ac:dyDescent="0.25">
      <c r="A59" s="11"/>
      <c r="B59" s="186" t="s">
        <v>128</v>
      </c>
      <c r="C59" s="296"/>
      <c r="E59" s="149">
        <v>0</v>
      </c>
      <c r="F59" s="150">
        <v>27</v>
      </c>
      <c r="G59" s="148">
        <f t="shared" si="7"/>
        <v>16</v>
      </c>
      <c r="H59" s="148">
        <f t="shared" si="7"/>
        <v>15</v>
      </c>
      <c r="I59" s="148">
        <f t="shared" si="7"/>
        <v>15</v>
      </c>
      <c r="J59" s="230">
        <v>1</v>
      </c>
      <c r="K59" s="20">
        <v>0</v>
      </c>
      <c r="L59" s="20">
        <v>1</v>
      </c>
      <c r="M59" s="230">
        <v>4</v>
      </c>
      <c r="N59" s="20">
        <v>0</v>
      </c>
      <c r="O59" s="20">
        <v>1</v>
      </c>
      <c r="P59" s="20">
        <v>1</v>
      </c>
      <c r="Q59" s="20">
        <v>5</v>
      </c>
      <c r="R59" s="20">
        <v>0</v>
      </c>
      <c r="S59" s="20">
        <v>1</v>
      </c>
      <c r="T59" s="15">
        <v>0</v>
      </c>
      <c r="U59" s="16">
        <v>2</v>
      </c>
    </row>
    <row r="60" spans="1:21" ht="15" customHeight="1" x14ac:dyDescent="0.25">
      <c r="A60" s="11"/>
      <c r="B60" s="186" t="s">
        <v>129</v>
      </c>
      <c r="C60" s="296"/>
      <c r="E60" s="149">
        <v>0</v>
      </c>
      <c r="F60" s="150">
        <v>21</v>
      </c>
      <c r="G60" s="148">
        <f t="shared" si="7"/>
        <v>19</v>
      </c>
      <c r="H60" s="148">
        <f t="shared" si="7"/>
        <v>15</v>
      </c>
      <c r="I60" s="148">
        <f t="shared" si="7"/>
        <v>14</v>
      </c>
      <c r="J60" s="230">
        <v>4</v>
      </c>
      <c r="K60" s="20">
        <v>1</v>
      </c>
      <c r="L60" s="20">
        <v>0</v>
      </c>
      <c r="M60" s="230">
        <v>0</v>
      </c>
      <c r="N60" s="20">
        <v>4</v>
      </c>
      <c r="O60" s="20">
        <v>1</v>
      </c>
      <c r="P60" s="20">
        <v>5</v>
      </c>
      <c r="Q60" s="20">
        <v>1</v>
      </c>
      <c r="R60" s="20">
        <v>1</v>
      </c>
      <c r="S60" s="20">
        <v>2</v>
      </c>
      <c r="T60" s="15">
        <v>0</v>
      </c>
      <c r="U60" s="16">
        <v>0</v>
      </c>
    </row>
    <row r="61" spans="1:21" ht="15" customHeight="1" x14ac:dyDescent="0.25">
      <c r="A61" s="11"/>
      <c r="B61" s="29" t="s">
        <v>130</v>
      </c>
      <c r="E61" s="149">
        <v>0</v>
      </c>
      <c r="F61" s="150">
        <v>195</v>
      </c>
      <c r="G61" s="148">
        <f t="shared" si="7"/>
        <v>278</v>
      </c>
      <c r="H61" s="148">
        <f t="shared" si="7"/>
        <v>261</v>
      </c>
      <c r="I61" s="148">
        <f t="shared" si="7"/>
        <v>241</v>
      </c>
      <c r="J61" s="230">
        <v>17</v>
      </c>
      <c r="K61" s="20">
        <v>20</v>
      </c>
      <c r="L61" s="20">
        <v>18</v>
      </c>
      <c r="M61" s="230">
        <v>25</v>
      </c>
      <c r="N61" s="20">
        <v>22</v>
      </c>
      <c r="O61" s="20">
        <v>22</v>
      </c>
      <c r="P61" s="20">
        <v>21</v>
      </c>
      <c r="Q61" s="20">
        <v>28</v>
      </c>
      <c r="R61" s="20">
        <v>20</v>
      </c>
      <c r="S61" s="20">
        <v>29</v>
      </c>
      <c r="T61" s="236">
        <v>24</v>
      </c>
      <c r="U61" s="467">
        <v>32</v>
      </c>
    </row>
    <row r="62" spans="1:21" s="121" customFormat="1" ht="15.95" customHeight="1" x14ac:dyDescent="0.25">
      <c r="A62" s="120"/>
      <c r="B62" s="522" t="s">
        <v>93</v>
      </c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3"/>
      <c r="O62" s="523"/>
      <c r="P62" s="523"/>
      <c r="Q62" s="523"/>
      <c r="R62" s="523"/>
      <c r="S62" s="523"/>
      <c r="T62" s="523"/>
      <c r="U62" s="524"/>
    </row>
    <row r="63" spans="1:21" ht="15" customHeight="1" x14ac:dyDescent="0.25">
      <c r="A63" s="11"/>
      <c r="B63" s="4" t="s">
        <v>131</v>
      </c>
      <c r="C63" s="174"/>
      <c r="E63" s="314">
        <v>2738194.7</v>
      </c>
      <c r="F63" s="38">
        <v>2602313.4900000002</v>
      </c>
      <c r="G63" s="373">
        <v>3120996.8400000003</v>
      </c>
      <c r="H63" s="38">
        <f t="shared" ref="H63:H73" si="8">SUM(J63:V63)</f>
        <v>2460249.5999999996</v>
      </c>
      <c r="I63" s="38">
        <f t="shared" ref="I63:I74" si="9">SUM(J63:U63)</f>
        <v>2460249.5999999996</v>
      </c>
      <c r="J63" s="39">
        <v>288450.14</v>
      </c>
      <c r="K63" s="41">
        <v>243638.38</v>
      </c>
      <c r="L63" s="41">
        <v>226677.18</v>
      </c>
      <c r="M63" s="258">
        <v>228342.76</v>
      </c>
      <c r="N63" s="41">
        <v>191265.8</v>
      </c>
      <c r="O63" s="41">
        <v>165332.81</v>
      </c>
      <c r="P63" s="41">
        <v>192387.49</v>
      </c>
      <c r="Q63" s="41">
        <v>198612.72</v>
      </c>
      <c r="R63" s="41">
        <v>197101.91</v>
      </c>
      <c r="S63" s="326">
        <v>195576.74</v>
      </c>
      <c r="T63" s="328">
        <v>172653.19</v>
      </c>
      <c r="U63" s="327">
        <v>160210.48000000001</v>
      </c>
    </row>
    <row r="64" spans="1:21" ht="15" customHeight="1" x14ac:dyDescent="0.25">
      <c r="A64" s="11"/>
      <c r="B64" s="17" t="s">
        <v>132</v>
      </c>
      <c r="C64" s="174"/>
      <c r="E64" s="314">
        <v>27598.720000000005</v>
      </c>
      <c r="F64" s="38">
        <v>26937.960000000003</v>
      </c>
      <c r="G64" s="373">
        <v>0</v>
      </c>
      <c r="H64" s="38">
        <f t="shared" si="8"/>
        <v>0</v>
      </c>
      <c r="I64" s="38">
        <f t="shared" si="9"/>
        <v>0</v>
      </c>
      <c r="J64" s="246">
        <v>0</v>
      </c>
      <c r="K64" s="39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132">
        <v>0</v>
      </c>
    </row>
    <row r="65" spans="1:22" ht="15" customHeight="1" x14ac:dyDescent="0.25">
      <c r="A65" s="11"/>
      <c r="B65" s="17" t="s">
        <v>94</v>
      </c>
      <c r="C65" s="174"/>
      <c r="E65" s="314">
        <v>101712.98000000001</v>
      </c>
      <c r="F65" s="38">
        <v>118663.80000000002</v>
      </c>
      <c r="G65" s="373">
        <v>93891.540000000008</v>
      </c>
      <c r="H65" s="38">
        <f t="shared" si="8"/>
        <v>59905.25</v>
      </c>
      <c r="I65" s="38">
        <f t="shared" si="9"/>
        <v>59905.25</v>
      </c>
      <c r="J65" s="39">
        <f>7010+4300</f>
        <v>11310</v>
      </c>
      <c r="K65" s="41">
        <v>1780</v>
      </c>
      <c r="L65" s="311">
        <v>1250</v>
      </c>
      <c r="M65" s="258">
        <f>7960+4680</f>
        <v>12640</v>
      </c>
      <c r="N65" s="41">
        <v>245.25</v>
      </c>
      <c r="O65" s="41">
        <v>160</v>
      </c>
      <c r="P65" s="41">
        <f>SUM(8350+3280)</f>
        <v>11630</v>
      </c>
      <c r="Q65" s="41">
        <v>2070</v>
      </c>
      <c r="R65" s="41">
        <v>1750</v>
      </c>
      <c r="S65" s="326">
        <f>9280+5790</f>
        <v>15070</v>
      </c>
      <c r="T65" s="328">
        <v>1200</v>
      </c>
      <c r="U65" s="311">
        <v>800</v>
      </c>
    </row>
    <row r="66" spans="1:22" ht="15" customHeight="1" x14ac:dyDescent="0.25">
      <c r="A66" s="11"/>
      <c r="B66" s="9" t="s">
        <v>95</v>
      </c>
      <c r="C66" s="174"/>
      <c r="E66" s="314">
        <v>39218.49</v>
      </c>
      <c r="F66" s="38">
        <v>19580.650000000001</v>
      </c>
      <c r="G66" s="373">
        <v>40500.03</v>
      </c>
      <c r="H66" s="38">
        <f t="shared" si="8"/>
        <v>6255.43</v>
      </c>
      <c r="I66" s="38">
        <f t="shared" si="9"/>
        <v>6255.43</v>
      </c>
      <c r="J66" s="311">
        <f>435+1400.21</f>
        <v>1835.21</v>
      </c>
      <c r="K66" s="41">
        <v>15</v>
      </c>
      <c r="L66" s="41">
        <v>215</v>
      </c>
      <c r="M66" s="132">
        <v>255</v>
      </c>
      <c r="N66" s="41">
        <f>510.22+120</f>
        <v>630.22</v>
      </c>
      <c r="O66" s="311">
        <v>0</v>
      </c>
      <c r="P66" s="397">
        <v>0</v>
      </c>
      <c r="Q66" s="41">
        <v>730</v>
      </c>
      <c r="R66" s="41">
        <f>50+825</f>
        <v>875</v>
      </c>
      <c r="S66" s="311">
        <v>0</v>
      </c>
      <c r="T66" s="328">
        <f>250+1450</f>
        <v>1700</v>
      </c>
      <c r="U66" s="327">
        <v>0</v>
      </c>
    </row>
    <row r="67" spans="1:22" ht="15" customHeight="1" x14ac:dyDescent="0.25">
      <c r="A67" s="11"/>
      <c r="B67" s="4" t="s">
        <v>96</v>
      </c>
      <c r="C67" s="174"/>
      <c r="E67" s="314">
        <v>105088.07</v>
      </c>
      <c r="F67" s="38">
        <v>145806.03000000003</v>
      </c>
      <c r="G67" s="373">
        <v>214106.31</v>
      </c>
      <c r="H67" s="38">
        <f t="shared" si="8"/>
        <v>56301.950000000004</v>
      </c>
      <c r="I67" s="38">
        <f t="shared" si="9"/>
        <v>56301.950000000004</v>
      </c>
      <c r="J67" s="39">
        <v>6623.59</v>
      </c>
      <c r="K67" s="41">
        <v>6467.21</v>
      </c>
      <c r="L67" s="41">
        <f>4828.48+100</f>
        <v>4928.4799999999996</v>
      </c>
      <c r="M67" s="258">
        <v>3032.66</v>
      </c>
      <c r="N67" s="41">
        <f>310+1629.99</f>
        <v>1939.99</v>
      </c>
      <c r="O67" s="41">
        <v>1693.19</v>
      </c>
      <c r="P67" s="311">
        <v>5026.17</v>
      </c>
      <c r="Q67" s="41">
        <v>3557.01</v>
      </c>
      <c r="R67" s="311">
        <v>1459.79</v>
      </c>
      <c r="S67" s="326">
        <v>8700.24</v>
      </c>
      <c r="T67" s="328">
        <f>8307.4+11.96</f>
        <v>8319.3599999999988</v>
      </c>
      <c r="U67" s="327">
        <v>4554.26</v>
      </c>
    </row>
    <row r="68" spans="1:22" ht="15" customHeight="1" x14ac:dyDescent="0.25">
      <c r="A68" s="11"/>
      <c r="B68" s="17" t="s">
        <v>133</v>
      </c>
      <c r="C68" s="174"/>
      <c r="E68" s="314">
        <v>41296.51</v>
      </c>
      <c r="F68" s="38">
        <v>11808.15</v>
      </c>
      <c r="G68" s="373">
        <v>63008.239999999991</v>
      </c>
      <c r="H68" s="38">
        <f t="shared" si="8"/>
        <v>38012.720000000001</v>
      </c>
      <c r="I68" s="38">
        <f t="shared" si="9"/>
        <v>38012.720000000001</v>
      </c>
      <c r="J68" s="39">
        <v>2472.16</v>
      </c>
      <c r="K68" s="41">
        <v>2724.24</v>
      </c>
      <c r="L68" s="41">
        <v>8495.08</v>
      </c>
      <c r="M68" s="258">
        <v>869.54</v>
      </c>
      <c r="N68" s="246">
        <v>225</v>
      </c>
      <c r="O68" s="41">
        <v>1225</v>
      </c>
      <c r="P68" s="41">
        <v>11650</v>
      </c>
      <c r="Q68" s="41">
        <v>650</v>
      </c>
      <c r="R68" s="41">
        <v>3037</v>
      </c>
      <c r="S68" s="326">
        <v>747.04</v>
      </c>
      <c r="T68" s="454">
        <v>86.79</v>
      </c>
      <c r="U68" s="327">
        <v>5830.87</v>
      </c>
    </row>
    <row r="69" spans="1:22" ht="15" customHeight="1" x14ac:dyDescent="0.25">
      <c r="A69" s="11"/>
      <c r="B69" s="17" t="s">
        <v>134</v>
      </c>
      <c r="C69" s="174"/>
      <c r="E69" s="314">
        <v>12821.310000000001</v>
      </c>
      <c r="F69" s="38">
        <v>82654.910000000018</v>
      </c>
      <c r="G69" s="373">
        <v>26788.06</v>
      </c>
      <c r="H69" s="38">
        <f t="shared" si="8"/>
        <v>21717.78</v>
      </c>
      <c r="I69" s="38">
        <f t="shared" si="9"/>
        <v>21717.78</v>
      </c>
      <c r="J69" s="39">
        <v>912.19</v>
      </c>
      <c r="K69" s="132">
        <v>0</v>
      </c>
      <c r="L69" s="41">
        <v>623.02</v>
      </c>
      <c r="M69" s="258">
        <v>200</v>
      </c>
      <c r="N69" s="41">
        <v>115</v>
      </c>
      <c r="O69" s="41">
        <v>410.98</v>
      </c>
      <c r="P69" s="41">
        <v>0</v>
      </c>
      <c r="Q69" s="41">
        <v>0</v>
      </c>
      <c r="R69" s="41">
        <v>320</v>
      </c>
      <c r="S69" s="326">
        <v>15896.64</v>
      </c>
      <c r="T69" s="311">
        <v>2039.95</v>
      </c>
      <c r="U69" s="327">
        <v>1200</v>
      </c>
    </row>
    <row r="70" spans="1:22" ht="15" customHeight="1" x14ac:dyDescent="0.25">
      <c r="A70" s="11"/>
      <c r="B70" s="29" t="s">
        <v>135</v>
      </c>
      <c r="D70" s="272"/>
      <c r="E70" s="314">
        <v>1244</v>
      </c>
      <c r="F70" s="38">
        <v>1810</v>
      </c>
      <c r="G70" s="373">
        <v>19313</v>
      </c>
      <c r="H70" s="38">
        <f t="shared" si="8"/>
        <v>17476.64</v>
      </c>
      <c r="I70" s="38">
        <f t="shared" si="9"/>
        <v>17476.64</v>
      </c>
      <c r="J70" s="39">
        <v>0</v>
      </c>
      <c r="K70" s="39">
        <v>12727.15</v>
      </c>
      <c r="L70" s="39">
        <v>0</v>
      </c>
      <c r="M70" s="39">
        <v>0</v>
      </c>
      <c r="N70" s="39">
        <v>1130</v>
      </c>
      <c r="O70" s="39">
        <v>0</v>
      </c>
      <c r="P70" s="41">
        <v>0</v>
      </c>
      <c r="Q70" s="41">
        <v>0</v>
      </c>
      <c r="R70" s="41">
        <v>1404</v>
      </c>
      <c r="S70" s="41">
        <v>2215.4899999999998</v>
      </c>
      <c r="T70" s="41">
        <v>0</v>
      </c>
      <c r="U70" s="41">
        <v>0</v>
      </c>
    </row>
    <row r="71" spans="1:22" ht="15" hidden="1" customHeight="1" x14ac:dyDescent="0.25">
      <c r="A71" s="11"/>
      <c r="B71" s="29" t="s">
        <v>212</v>
      </c>
      <c r="D71" s="272"/>
      <c r="E71" s="314">
        <v>76144.849999999991</v>
      </c>
      <c r="F71" s="38">
        <v>70</v>
      </c>
      <c r="G71" s="373">
        <v>0</v>
      </c>
      <c r="H71" s="38">
        <f t="shared" si="8"/>
        <v>0</v>
      </c>
      <c r="I71" s="38">
        <f t="shared" si="9"/>
        <v>0</v>
      </c>
      <c r="J71" s="39"/>
      <c r="K71" s="39"/>
      <c r="L71" s="39"/>
      <c r="M71" s="39"/>
      <c r="N71" s="39"/>
      <c r="O71" s="39"/>
      <c r="P71" s="41"/>
      <c r="Q71" s="41"/>
      <c r="R71" s="41"/>
      <c r="S71" s="41"/>
      <c r="T71" s="41"/>
      <c r="U71" s="41"/>
    </row>
    <row r="72" spans="1:22" ht="15" customHeight="1" x14ac:dyDescent="0.25">
      <c r="A72" s="11"/>
      <c r="B72" s="29" t="s">
        <v>206</v>
      </c>
      <c r="D72" s="272"/>
      <c r="E72" s="314">
        <v>36777.25</v>
      </c>
      <c r="F72" s="38">
        <v>41379.12999999999</v>
      </c>
      <c r="G72" s="373">
        <v>74726.39</v>
      </c>
      <c r="H72" s="38">
        <f t="shared" si="8"/>
        <v>59977.4</v>
      </c>
      <c r="I72" s="38">
        <f t="shared" si="9"/>
        <v>59977.4</v>
      </c>
      <c r="J72" s="39">
        <v>1243</v>
      </c>
      <c r="K72" s="41">
        <v>6946.88</v>
      </c>
      <c r="L72" s="41">
        <v>5192.8999999999996</v>
      </c>
      <c r="M72" s="258">
        <v>5453.7</v>
      </c>
      <c r="N72" s="41">
        <v>1694.86</v>
      </c>
      <c r="O72" s="41">
        <v>10114.700000000001</v>
      </c>
      <c r="P72" s="41">
        <v>2116</v>
      </c>
      <c r="Q72" s="41">
        <v>1783.6</v>
      </c>
      <c r="R72" s="41">
        <v>17921.52</v>
      </c>
      <c r="S72" s="326">
        <v>1047.0999999999999</v>
      </c>
      <c r="T72" s="328">
        <v>523.14</v>
      </c>
      <c r="U72" s="327">
        <v>5940</v>
      </c>
    </row>
    <row r="73" spans="1:22" ht="15" customHeight="1" x14ac:dyDescent="0.25">
      <c r="A73" s="11"/>
      <c r="B73" s="29" t="s">
        <v>136</v>
      </c>
      <c r="D73" s="272"/>
      <c r="E73" s="314">
        <v>3106544.58</v>
      </c>
      <c r="F73" s="38">
        <v>2745272.69</v>
      </c>
      <c r="G73" s="373">
        <f>SUM(G63:G70)</f>
        <v>3578604.02</v>
      </c>
      <c r="H73" s="38">
        <f t="shared" si="8"/>
        <v>2600935.9699999997</v>
      </c>
      <c r="I73" s="38">
        <f t="shared" si="9"/>
        <v>2600935.9699999997</v>
      </c>
      <c r="J73" s="39">
        <v>310360.28999999998</v>
      </c>
      <c r="K73" s="41">
        <v>260405.1</v>
      </c>
      <c r="L73" s="41">
        <v>236995.86</v>
      </c>
      <c r="M73" s="258">
        <v>239886.26</v>
      </c>
      <c r="N73" s="41">
        <v>193856.4</v>
      </c>
      <c r="O73" s="39">
        <v>158707.28</v>
      </c>
      <c r="P73" s="41">
        <v>219571.66</v>
      </c>
      <c r="Q73" s="41">
        <v>203836.13</v>
      </c>
      <c r="R73" s="41">
        <v>188026.18</v>
      </c>
      <c r="S73" s="326">
        <v>237159.05</v>
      </c>
      <c r="T73" s="328">
        <v>185476.15</v>
      </c>
      <c r="U73" s="327">
        <v>166655.60999999999</v>
      </c>
      <c r="V73" s="42"/>
    </row>
    <row r="74" spans="1:22" ht="31.5" customHeight="1" x14ac:dyDescent="0.25">
      <c r="A74" s="11"/>
      <c r="B74" s="30" t="s">
        <v>137</v>
      </c>
      <c r="D74" s="271"/>
      <c r="E74" s="314">
        <v>11078</v>
      </c>
      <c r="F74" s="38">
        <v>1902</v>
      </c>
      <c r="G74" s="373">
        <v>0</v>
      </c>
      <c r="H74" s="38">
        <f>SUM(K74:V74)</f>
        <v>0</v>
      </c>
      <c r="I74" s="38">
        <f t="shared" si="9"/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11">
        <v>0</v>
      </c>
      <c r="P74" s="311">
        <v>0</v>
      </c>
      <c r="Q74" s="311">
        <v>0</v>
      </c>
      <c r="R74" s="311">
        <v>0</v>
      </c>
      <c r="S74" s="311">
        <v>0</v>
      </c>
      <c r="T74" s="311">
        <v>0</v>
      </c>
      <c r="U74" s="39">
        <v>0</v>
      </c>
    </row>
    <row r="75" spans="1:22" s="121" customFormat="1" ht="15.95" customHeight="1" x14ac:dyDescent="0.25">
      <c r="A75" s="120"/>
      <c r="B75" s="516" t="s">
        <v>23</v>
      </c>
      <c r="C75" s="517"/>
      <c r="D75" s="517"/>
      <c r="E75" s="517"/>
      <c r="F75" s="517"/>
      <c r="G75" s="517"/>
      <c r="H75" s="517"/>
      <c r="I75" s="517"/>
      <c r="J75" s="517"/>
      <c r="K75" s="517"/>
      <c r="L75" s="517"/>
      <c r="M75" s="517"/>
      <c r="N75" s="517"/>
      <c r="O75" s="517"/>
      <c r="P75" s="517"/>
      <c r="Q75" s="517"/>
      <c r="R75" s="517"/>
      <c r="S75" s="517"/>
      <c r="T75" s="517"/>
      <c r="U75" s="518"/>
    </row>
    <row r="76" spans="1:22" s="121" customFormat="1" ht="15.95" customHeight="1" x14ac:dyDescent="0.25">
      <c r="A76" s="120"/>
      <c r="B76" s="519" t="s">
        <v>24</v>
      </c>
      <c r="C76" s="520"/>
      <c r="D76" s="520"/>
      <c r="E76" s="520"/>
      <c r="F76" s="520"/>
      <c r="G76" s="520"/>
      <c r="H76" s="520"/>
      <c r="I76" s="520"/>
      <c r="J76" s="520"/>
      <c r="K76" s="520"/>
      <c r="L76" s="520"/>
      <c r="M76" s="520"/>
      <c r="N76" s="520"/>
      <c r="O76" s="520"/>
      <c r="P76" s="520"/>
      <c r="Q76" s="520"/>
      <c r="R76" s="520"/>
      <c r="S76" s="520"/>
      <c r="T76" s="520"/>
      <c r="U76" s="521"/>
    </row>
    <row r="77" spans="1:22" ht="15" customHeight="1" x14ac:dyDescent="0.25">
      <c r="A77" s="11"/>
      <c r="B77" s="31" t="s">
        <v>138</v>
      </c>
      <c r="C77" s="298"/>
      <c r="D77" s="265"/>
      <c r="E77" s="131">
        <v>411</v>
      </c>
      <c r="F77" s="281">
        <v>412</v>
      </c>
      <c r="G77" s="119">
        <v>503</v>
      </c>
      <c r="H77" s="376">
        <f>SUM(J77:V77)</f>
        <v>930</v>
      </c>
      <c r="I77" s="376">
        <f>SUM(J77:W77)</f>
        <v>930</v>
      </c>
      <c r="J77" s="244">
        <v>93</v>
      </c>
      <c r="K77" s="245">
        <v>65</v>
      </c>
      <c r="L77" s="95">
        <v>82</v>
      </c>
      <c r="M77" s="45">
        <v>79</v>
      </c>
      <c r="N77" s="7">
        <v>61</v>
      </c>
      <c r="O77" s="7">
        <v>93</v>
      </c>
      <c r="P77" s="7">
        <v>63</v>
      </c>
      <c r="Q77" s="7">
        <v>65</v>
      </c>
      <c r="R77" s="7">
        <v>94</v>
      </c>
      <c r="S77" s="7">
        <v>86</v>
      </c>
      <c r="T77" s="7">
        <v>58</v>
      </c>
      <c r="U77" s="8">
        <v>91</v>
      </c>
    </row>
    <row r="78" spans="1:22" ht="30.6" customHeight="1" thickBot="1" x14ac:dyDescent="0.3">
      <c r="A78" s="11"/>
      <c r="B78" s="29" t="s">
        <v>229</v>
      </c>
      <c r="C78" s="300"/>
      <c r="D78" s="267" t="s">
        <v>199</v>
      </c>
      <c r="E78" s="131">
        <v>5</v>
      </c>
      <c r="F78" s="282">
        <v>4.6666666670000003</v>
      </c>
      <c r="G78" s="392">
        <v>6.6363636363636367</v>
      </c>
      <c r="H78" s="376">
        <f>AVERAGE(J78:V78)</f>
        <v>43.083333333333336</v>
      </c>
      <c r="I78" s="376">
        <f>SUM(J78:W78)</f>
        <v>517</v>
      </c>
      <c r="J78" s="28">
        <v>54</v>
      </c>
      <c r="K78" s="7">
        <v>42</v>
      </c>
      <c r="L78" s="15">
        <v>58</v>
      </c>
      <c r="M78" s="225">
        <v>39</v>
      </c>
      <c r="N78" s="15">
        <v>42</v>
      </c>
      <c r="O78" s="15">
        <v>50</v>
      </c>
      <c r="P78" s="15">
        <v>35</v>
      </c>
      <c r="Q78" s="15">
        <v>24</v>
      </c>
      <c r="R78" s="15">
        <v>57</v>
      </c>
      <c r="S78" s="15">
        <v>45</v>
      </c>
      <c r="T78" s="15">
        <v>29</v>
      </c>
      <c r="U78" s="16">
        <v>42</v>
      </c>
    </row>
    <row r="79" spans="1:22" ht="30.6" customHeight="1" thickBot="1" x14ac:dyDescent="0.3">
      <c r="A79" s="11"/>
      <c r="B79" s="432" t="s">
        <v>265</v>
      </c>
      <c r="C79" s="300"/>
      <c r="D79" s="267" t="s">
        <v>199</v>
      </c>
      <c r="E79" s="131">
        <v>71.25</v>
      </c>
      <c r="F79" s="283">
        <v>61</v>
      </c>
      <c r="G79" s="392">
        <v>89.818181818181813</v>
      </c>
      <c r="H79" s="376">
        <f>AVERAGE(J79:V79)</f>
        <v>5.083333333333333</v>
      </c>
      <c r="I79" s="376">
        <f>SUM(J79:W79)</f>
        <v>61</v>
      </c>
      <c r="J79" s="132">
        <v>9</v>
      </c>
      <c r="K79" s="28">
        <v>10</v>
      </c>
      <c r="L79" s="28">
        <v>7</v>
      </c>
      <c r="M79" s="259">
        <v>4</v>
      </c>
      <c r="N79" s="28">
        <v>6</v>
      </c>
      <c r="O79" s="28">
        <v>7</v>
      </c>
      <c r="P79" s="28">
        <v>7</v>
      </c>
      <c r="Q79" s="28">
        <v>0</v>
      </c>
      <c r="R79" s="28">
        <v>1</v>
      </c>
      <c r="S79" s="28">
        <v>5</v>
      </c>
      <c r="T79" s="259">
        <v>1</v>
      </c>
      <c r="U79" s="34">
        <v>4</v>
      </c>
    </row>
    <row r="80" spans="1:22" ht="30.6" customHeight="1" thickBot="1" x14ac:dyDescent="0.3">
      <c r="A80" s="11"/>
      <c r="B80" s="432" t="s">
        <v>264</v>
      </c>
      <c r="C80" s="296"/>
      <c r="E80" s="151">
        <v>0</v>
      </c>
      <c r="F80" s="151">
        <v>0</v>
      </c>
      <c r="G80" s="151">
        <v>0</v>
      </c>
      <c r="H80" s="151">
        <v>0</v>
      </c>
      <c r="I80" s="151">
        <v>0</v>
      </c>
      <c r="J80" s="28">
        <v>19</v>
      </c>
      <c r="K80" s="132">
        <v>22</v>
      </c>
      <c r="L80" s="28">
        <v>23</v>
      </c>
      <c r="M80" s="259">
        <v>20</v>
      </c>
      <c r="N80" s="28">
        <v>12</v>
      </c>
      <c r="O80" s="132">
        <v>15</v>
      </c>
      <c r="P80" s="28">
        <v>15</v>
      </c>
      <c r="Q80" s="28">
        <v>13</v>
      </c>
      <c r="R80" s="28">
        <v>8</v>
      </c>
      <c r="S80" s="28">
        <v>7</v>
      </c>
      <c r="T80" s="28">
        <v>6</v>
      </c>
      <c r="U80" s="27">
        <v>7</v>
      </c>
    </row>
    <row r="81" spans="1:21" ht="30.6" customHeight="1" thickBot="1" x14ac:dyDescent="0.3">
      <c r="A81" s="11"/>
      <c r="B81" s="431" t="s">
        <v>263</v>
      </c>
      <c r="C81" s="296"/>
      <c r="E81" s="154">
        <v>0</v>
      </c>
      <c r="F81" s="154">
        <v>0</v>
      </c>
      <c r="G81" s="154">
        <v>0</v>
      </c>
      <c r="H81" s="154">
        <v>0</v>
      </c>
      <c r="I81" s="154">
        <v>0</v>
      </c>
      <c r="J81" s="28">
        <v>3</v>
      </c>
      <c r="K81" s="28">
        <v>5</v>
      </c>
      <c r="L81" s="28">
        <v>5</v>
      </c>
      <c r="M81" s="259">
        <v>6</v>
      </c>
      <c r="N81" s="28">
        <v>12</v>
      </c>
      <c r="O81" s="28">
        <v>3</v>
      </c>
      <c r="P81" s="28">
        <v>3</v>
      </c>
      <c r="Q81" s="28">
        <v>1</v>
      </c>
      <c r="R81" s="28">
        <v>6</v>
      </c>
      <c r="S81" s="28">
        <v>6</v>
      </c>
      <c r="T81" s="28">
        <v>1</v>
      </c>
      <c r="U81" s="44">
        <v>3</v>
      </c>
    </row>
    <row r="82" spans="1:21" s="121" customFormat="1" ht="30.6" customHeight="1" x14ac:dyDescent="0.25">
      <c r="A82" s="120"/>
      <c r="B82" s="522" t="s">
        <v>25</v>
      </c>
      <c r="C82" s="523"/>
      <c r="D82" s="523"/>
      <c r="E82" s="523"/>
      <c r="F82" s="523"/>
      <c r="G82" s="523"/>
      <c r="H82" s="523"/>
      <c r="I82" s="523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/>
      <c r="U82" s="524"/>
    </row>
    <row r="83" spans="1:21" ht="15" customHeight="1" x14ac:dyDescent="0.25">
      <c r="A83" s="11"/>
      <c r="B83" s="31" t="s">
        <v>188</v>
      </c>
      <c r="C83" s="298"/>
      <c r="D83" s="265" t="s">
        <v>199</v>
      </c>
      <c r="E83" s="131">
        <v>117</v>
      </c>
      <c r="F83" s="316">
        <v>121</v>
      </c>
      <c r="G83" s="374">
        <v>128</v>
      </c>
      <c r="H83" s="284">
        <f>AVERAGE(J83:U83)</f>
        <v>136.41666666666666</v>
      </c>
      <c r="I83" s="284">
        <f>AVERAGE(J83:V83)</f>
        <v>136.41666666666666</v>
      </c>
      <c r="J83" s="244">
        <v>137</v>
      </c>
      <c r="K83" s="249">
        <v>139</v>
      </c>
      <c r="L83" s="251">
        <v>137</v>
      </c>
      <c r="M83" s="45">
        <v>137</v>
      </c>
      <c r="N83" s="45">
        <v>138</v>
      </c>
      <c r="O83" s="45">
        <v>138</v>
      </c>
      <c r="P83" s="45">
        <v>134</v>
      </c>
      <c r="Q83" s="45">
        <v>130</v>
      </c>
      <c r="R83" s="45">
        <v>134</v>
      </c>
      <c r="S83" s="45">
        <v>136</v>
      </c>
      <c r="T83" s="45">
        <v>137</v>
      </c>
      <c r="U83" s="22">
        <v>140</v>
      </c>
    </row>
    <row r="84" spans="1:21" ht="15" customHeight="1" x14ac:dyDescent="0.25">
      <c r="A84" s="11"/>
      <c r="B84" s="186" t="s">
        <v>104</v>
      </c>
      <c r="C84" s="296"/>
      <c r="E84" s="153"/>
      <c r="F84" s="153"/>
      <c r="G84" s="153"/>
      <c r="H84" s="153"/>
      <c r="I84" s="153"/>
      <c r="J84" s="6">
        <v>1</v>
      </c>
      <c r="K84" s="26">
        <v>6</v>
      </c>
      <c r="L84" s="1">
        <v>0</v>
      </c>
      <c r="M84" s="132">
        <v>1</v>
      </c>
      <c r="N84" s="1">
        <v>2</v>
      </c>
      <c r="O84" s="1">
        <v>2</v>
      </c>
      <c r="P84" s="1">
        <v>0</v>
      </c>
      <c r="Q84" s="1">
        <v>0</v>
      </c>
      <c r="R84" s="132">
        <v>4</v>
      </c>
      <c r="S84" s="1">
        <v>5</v>
      </c>
      <c r="T84" s="1">
        <v>1</v>
      </c>
      <c r="U84" s="132">
        <v>3</v>
      </c>
    </row>
    <row r="85" spans="1:21" ht="15" customHeight="1" x14ac:dyDescent="0.25">
      <c r="A85" s="11"/>
      <c r="B85" s="185" t="s">
        <v>105</v>
      </c>
      <c r="C85" s="296"/>
      <c r="D85" s="271"/>
      <c r="E85" s="153"/>
      <c r="F85" s="153"/>
      <c r="G85" s="153"/>
      <c r="H85" s="153"/>
      <c r="I85" s="153"/>
      <c r="J85" s="6">
        <v>0</v>
      </c>
      <c r="K85" s="28">
        <v>4</v>
      </c>
      <c r="L85" s="28">
        <v>2</v>
      </c>
      <c r="M85" s="1">
        <v>1</v>
      </c>
      <c r="N85" s="28">
        <v>1</v>
      </c>
      <c r="O85" s="28">
        <v>2</v>
      </c>
      <c r="P85" s="28">
        <v>4</v>
      </c>
      <c r="Q85" s="28">
        <v>3</v>
      </c>
      <c r="R85" s="1">
        <v>1</v>
      </c>
      <c r="S85" s="28">
        <v>3</v>
      </c>
      <c r="T85" s="28">
        <v>0</v>
      </c>
      <c r="U85" s="22">
        <v>0</v>
      </c>
    </row>
    <row r="86" spans="1:21" s="121" customFormat="1" ht="15.95" customHeight="1" x14ac:dyDescent="0.25">
      <c r="A86" s="120"/>
      <c r="B86" s="522" t="s">
        <v>26</v>
      </c>
      <c r="C86" s="523"/>
      <c r="D86" s="523"/>
      <c r="E86" s="523"/>
      <c r="F86" s="523"/>
      <c r="G86" s="523"/>
      <c r="H86" s="523"/>
      <c r="I86" s="523"/>
      <c r="J86" s="523"/>
      <c r="K86" s="523"/>
      <c r="L86" s="523"/>
      <c r="M86" s="523"/>
      <c r="N86" s="523"/>
      <c r="O86" s="523"/>
      <c r="P86" s="523"/>
      <c r="Q86" s="523"/>
      <c r="R86" s="523"/>
      <c r="S86" s="523"/>
      <c r="T86" s="523"/>
      <c r="U86" s="524"/>
    </row>
    <row r="87" spans="1:21" ht="14.1" customHeight="1" x14ac:dyDescent="0.25">
      <c r="A87" s="11"/>
      <c r="B87" s="31" t="s">
        <v>141</v>
      </c>
      <c r="D87" s="269" t="s">
        <v>199</v>
      </c>
      <c r="E87" s="317">
        <v>122</v>
      </c>
      <c r="F87" s="315">
        <v>117</v>
      </c>
      <c r="G87" s="374">
        <v>172.72727272727272</v>
      </c>
      <c r="H87" s="284">
        <f>AVERAGE(J87:V87)</f>
        <v>284.25</v>
      </c>
      <c r="I87" s="284">
        <f>AVERAGE(J87:W87)</f>
        <v>284.25</v>
      </c>
      <c r="J87" s="6">
        <v>261</v>
      </c>
      <c r="K87" s="250">
        <v>270</v>
      </c>
      <c r="L87" s="45">
        <v>283</v>
      </c>
      <c r="M87" s="45">
        <v>275</v>
      </c>
      <c r="N87" s="45">
        <v>283</v>
      </c>
      <c r="O87" s="45">
        <v>274</v>
      </c>
      <c r="P87" s="45">
        <v>286</v>
      </c>
      <c r="Q87" s="45">
        <v>291</v>
      </c>
      <c r="R87" s="45">
        <v>287</v>
      </c>
      <c r="S87" s="45">
        <v>294</v>
      </c>
      <c r="T87" s="45">
        <v>301</v>
      </c>
      <c r="U87" s="22">
        <v>306</v>
      </c>
    </row>
    <row r="88" spans="1:21" ht="15" hidden="1" customHeight="1" x14ac:dyDescent="0.25">
      <c r="A88" s="11"/>
      <c r="B88" s="186" t="s">
        <v>104</v>
      </c>
      <c r="C88" s="296"/>
      <c r="E88" s="151">
        <v>0</v>
      </c>
      <c r="F88" s="152">
        <v>0</v>
      </c>
      <c r="G88" s="284" t="e">
        <v>#DIV/0!</v>
      </c>
      <c r="H88" s="284" t="e">
        <f>AVERAGE(J88:V88)</f>
        <v>#DIV/0!</v>
      </c>
      <c r="I88" s="284" t="e">
        <f>AVERAGE(K88:W88)</f>
        <v>#DIV/0!</v>
      </c>
      <c r="J88" s="6"/>
      <c r="K88" s="240"/>
      <c r="L88" s="45"/>
      <c r="M88" s="45"/>
      <c r="N88" s="45"/>
      <c r="O88" s="45"/>
      <c r="P88" s="45"/>
      <c r="Q88" s="45"/>
      <c r="R88" s="45"/>
      <c r="S88" s="45"/>
      <c r="T88" s="45"/>
      <c r="U88" s="22"/>
    </row>
    <row r="89" spans="1:21" ht="15" hidden="1" customHeight="1" x14ac:dyDescent="0.25">
      <c r="A89" s="11"/>
      <c r="B89" s="186" t="s">
        <v>105</v>
      </c>
      <c r="C89" s="296"/>
      <c r="E89" s="149">
        <v>0</v>
      </c>
      <c r="F89" s="150">
        <v>0</v>
      </c>
      <c r="G89" s="284" t="e">
        <v>#DIV/0!</v>
      </c>
      <c r="H89" s="284" t="e">
        <f>AVERAGE(J89:V89)</f>
        <v>#DIV/0!</v>
      </c>
      <c r="I89" s="284" t="e">
        <f>AVERAGE(K89:W89)</f>
        <v>#DIV/0!</v>
      </c>
      <c r="J89" s="6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22"/>
    </row>
    <row r="90" spans="1:21" ht="15" hidden="1" customHeight="1" x14ac:dyDescent="0.25">
      <c r="A90" s="11"/>
      <c r="B90" s="29" t="s">
        <v>106</v>
      </c>
      <c r="E90" s="154">
        <v>0</v>
      </c>
      <c r="F90" s="156">
        <v>106142.25</v>
      </c>
      <c r="G90" s="156"/>
      <c r="H90" s="284"/>
      <c r="I90" s="284"/>
      <c r="J90" s="240"/>
      <c r="K90" s="338"/>
      <c r="L90" s="339"/>
      <c r="M90" s="394"/>
      <c r="N90" s="340"/>
      <c r="O90" s="240"/>
      <c r="P90" s="240"/>
      <c r="Q90" s="240"/>
      <c r="R90" s="363"/>
      <c r="S90" s="334"/>
      <c r="T90" s="240"/>
      <c r="U90" s="364"/>
    </row>
    <row r="91" spans="1:21" ht="3.95" hidden="1" customHeight="1" x14ac:dyDescent="0.25">
      <c r="A91" s="11"/>
      <c r="B91" s="29" t="s">
        <v>142</v>
      </c>
      <c r="D91" s="269" t="s">
        <v>199</v>
      </c>
      <c r="E91" s="317">
        <v>188</v>
      </c>
      <c r="F91" s="284">
        <v>190</v>
      </c>
      <c r="G91" s="374">
        <v>306.90909090909093</v>
      </c>
      <c r="H91" s="284" t="e">
        <f>AVERAGE(J91:V91)</f>
        <v>#DIV/0!</v>
      </c>
      <c r="I91" s="284" t="e">
        <f>AVERAGE(K91:W91)</f>
        <v>#DIV/0!</v>
      </c>
      <c r="J91" s="391"/>
      <c r="K91" s="252"/>
      <c r="L91" s="251"/>
      <c r="M91" s="45"/>
      <c r="N91" s="45"/>
      <c r="O91" s="45"/>
      <c r="P91" s="45"/>
      <c r="Q91" s="45"/>
      <c r="R91" s="45"/>
      <c r="S91" s="45"/>
      <c r="T91" s="45"/>
      <c r="U91" s="45"/>
    </row>
    <row r="92" spans="1:21" ht="15" customHeight="1" x14ac:dyDescent="0.25">
      <c r="A92" s="11"/>
      <c r="B92" s="186" t="s">
        <v>104</v>
      </c>
      <c r="C92" s="296"/>
      <c r="E92" s="151">
        <v>0</v>
      </c>
      <c r="F92" s="152">
        <v>19</v>
      </c>
      <c r="G92" s="153">
        <v>6.9</v>
      </c>
      <c r="H92" s="153">
        <f>AVERAGE(K92:V92)</f>
        <v>8</v>
      </c>
      <c r="I92" s="153">
        <f>AVERAGE(L92:W92)</f>
        <v>7.9</v>
      </c>
      <c r="J92" s="6">
        <v>3</v>
      </c>
      <c r="K92" s="45">
        <v>9</v>
      </c>
      <c r="L92" s="45">
        <v>13</v>
      </c>
      <c r="M92" s="45">
        <v>8</v>
      </c>
      <c r="N92" s="45">
        <v>8</v>
      </c>
      <c r="O92" s="45">
        <v>4</v>
      </c>
      <c r="P92" s="45">
        <v>12</v>
      </c>
      <c r="Q92" s="45">
        <v>5</v>
      </c>
      <c r="R92" s="45">
        <v>10</v>
      </c>
      <c r="S92" s="45">
        <v>7</v>
      </c>
      <c r="T92" s="45">
        <v>7</v>
      </c>
      <c r="U92" s="22">
        <v>5</v>
      </c>
    </row>
    <row r="93" spans="1:21" ht="15" customHeight="1" x14ac:dyDescent="0.25">
      <c r="A93" s="11"/>
      <c r="B93" s="185" t="s">
        <v>105</v>
      </c>
      <c r="C93" s="296"/>
      <c r="E93" s="154">
        <v>0</v>
      </c>
      <c r="F93" s="156">
        <v>11</v>
      </c>
      <c r="G93" s="155">
        <v>4.9000000000000004</v>
      </c>
      <c r="H93" s="155">
        <f>AVERAGE(K93:V93)</f>
        <v>13</v>
      </c>
      <c r="I93" s="155">
        <f>AVERAGE(L93:W93)</f>
        <v>13.3</v>
      </c>
      <c r="J93" s="6">
        <v>12</v>
      </c>
      <c r="K93" s="45">
        <v>10</v>
      </c>
      <c r="L93" s="45">
        <v>16</v>
      </c>
      <c r="M93" s="45">
        <v>21</v>
      </c>
      <c r="N93" s="45">
        <v>9</v>
      </c>
      <c r="O93" s="45">
        <v>14</v>
      </c>
      <c r="P93" s="45">
        <v>11</v>
      </c>
      <c r="Q93" s="45">
        <v>10</v>
      </c>
      <c r="R93" s="45">
        <v>13</v>
      </c>
      <c r="S93" s="45">
        <v>8</v>
      </c>
      <c r="T93" s="45">
        <v>16</v>
      </c>
      <c r="U93" s="22">
        <v>15</v>
      </c>
    </row>
    <row r="94" spans="1:21" s="174" customFormat="1" ht="15" hidden="1" customHeight="1" x14ac:dyDescent="0.25">
      <c r="A94" s="170"/>
      <c r="B94" s="17" t="s">
        <v>19</v>
      </c>
      <c r="D94" s="269"/>
      <c r="E94" s="210"/>
      <c r="F94" s="211"/>
      <c r="G94" s="212"/>
      <c r="H94" s="212"/>
      <c r="I94" s="212"/>
      <c r="J94" s="213">
        <v>1</v>
      </c>
      <c r="K94" s="214">
        <v>0</v>
      </c>
      <c r="L94" s="215"/>
      <c r="M94" s="214"/>
      <c r="N94" s="214"/>
      <c r="O94" s="345"/>
      <c r="P94" s="214"/>
      <c r="Q94" s="214"/>
      <c r="R94" s="214"/>
      <c r="S94" s="214"/>
      <c r="T94" s="214"/>
      <c r="U94" s="216"/>
    </row>
    <row r="95" spans="1:21" s="174" customFormat="1" ht="15" hidden="1" customHeight="1" x14ac:dyDescent="0.25">
      <c r="A95" s="170"/>
      <c r="B95" s="9" t="s">
        <v>20</v>
      </c>
      <c r="D95" s="269"/>
      <c r="E95" s="210"/>
      <c r="F95" s="211"/>
      <c r="G95" s="212"/>
      <c r="H95" s="212"/>
      <c r="I95" s="212"/>
      <c r="J95" s="217">
        <v>-2</v>
      </c>
      <c r="K95" s="218">
        <v>-1</v>
      </c>
      <c r="L95" s="219"/>
      <c r="M95" s="218"/>
      <c r="N95" s="218"/>
      <c r="O95" s="346"/>
      <c r="P95" s="218"/>
      <c r="Q95" s="218"/>
      <c r="R95" s="218"/>
      <c r="S95" s="218"/>
      <c r="T95" s="218"/>
      <c r="U95" s="220"/>
    </row>
    <row r="96" spans="1:21" s="121" customFormat="1" ht="15.95" customHeight="1" x14ac:dyDescent="0.25">
      <c r="A96" s="120"/>
      <c r="B96" s="540" t="s">
        <v>262</v>
      </c>
      <c r="C96" s="541"/>
      <c r="D96" s="541"/>
      <c r="E96" s="541"/>
      <c r="F96" s="541"/>
      <c r="G96" s="541"/>
      <c r="H96" s="541"/>
      <c r="I96" s="541"/>
      <c r="J96" s="541"/>
      <c r="K96" s="543"/>
      <c r="L96" s="541"/>
      <c r="M96" s="541"/>
      <c r="N96" s="541"/>
      <c r="O96" s="541"/>
      <c r="P96" s="541"/>
      <c r="Q96" s="541"/>
      <c r="R96" s="541"/>
      <c r="S96" s="541"/>
      <c r="T96" s="541"/>
      <c r="U96" s="542"/>
    </row>
    <row r="97" spans="1:21" ht="32.1" customHeight="1" x14ac:dyDescent="0.25">
      <c r="A97" s="11"/>
      <c r="B97" s="448" t="s">
        <v>261</v>
      </c>
      <c r="C97" s="301"/>
      <c r="D97" s="273"/>
      <c r="E97" s="133">
        <v>1892</v>
      </c>
      <c r="F97" s="24">
        <v>2331</v>
      </c>
      <c r="G97" s="375">
        <v>2580</v>
      </c>
      <c r="H97" s="365">
        <f>SUM(J97:V97)</f>
        <v>1637</v>
      </c>
      <c r="I97" s="365">
        <f>SUM(J97:W97)</f>
        <v>1637</v>
      </c>
      <c r="J97" s="240">
        <v>150</v>
      </c>
      <c r="K97" s="334">
        <v>142</v>
      </c>
      <c r="L97" s="95">
        <v>136</v>
      </c>
      <c r="M97" s="395">
        <v>137</v>
      </c>
      <c r="N97" s="334">
        <v>137</v>
      </c>
      <c r="O97" s="251">
        <v>133</v>
      </c>
      <c r="P97" s="172">
        <v>124</v>
      </c>
      <c r="Q97" s="172">
        <v>125</v>
      </c>
      <c r="R97" s="172">
        <v>137</v>
      </c>
      <c r="S97" s="172">
        <v>136</v>
      </c>
      <c r="T97" s="172">
        <v>138</v>
      </c>
      <c r="U97" s="172">
        <v>142</v>
      </c>
    </row>
    <row r="98" spans="1:21" ht="32.1" customHeight="1" x14ac:dyDescent="0.25">
      <c r="A98" s="11"/>
      <c r="B98" s="449" t="s">
        <v>260</v>
      </c>
      <c r="C98" s="297"/>
      <c r="D98" s="270"/>
      <c r="E98" s="122"/>
      <c r="F98" s="232"/>
      <c r="G98" s="375"/>
      <c r="H98" s="365"/>
      <c r="I98" s="365">
        <f>SUM(J98:W98)</f>
        <v>1662</v>
      </c>
      <c r="J98" s="240">
        <v>133</v>
      </c>
      <c r="K98" s="334">
        <v>133</v>
      </c>
      <c r="L98" s="132">
        <v>130</v>
      </c>
      <c r="M98" s="334">
        <v>131</v>
      </c>
      <c r="N98" s="334">
        <v>129</v>
      </c>
      <c r="O98" s="251">
        <v>128</v>
      </c>
      <c r="P98" s="172">
        <v>140</v>
      </c>
      <c r="Q98" s="172">
        <v>148</v>
      </c>
      <c r="R98" s="172">
        <v>146</v>
      </c>
      <c r="S98" s="172">
        <v>149</v>
      </c>
      <c r="T98" s="172">
        <v>147</v>
      </c>
      <c r="U98" s="172">
        <v>148</v>
      </c>
    </row>
    <row r="99" spans="1:21" ht="15" customHeight="1" x14ac:dyDescent="0.25">
      <c r="A99" s="11"/>
      <c r="B99" s="450" t="s">
        <v>144</v>
      </c>
      <c r="C99" s="292"/>
      <c r="D99" s="266"/>
      <c r="E99" s="127">
        <v>2033</v>
      </c>
      <c r="F99" s="25">
        <v>2125</v>
      </c>
      <c r="G99" s="375">
        <v>2206</v>
      </c>
      <c r="H99" s="365">
        <f>SUM(J99:V99)</f>
        <v>1915</v>
      </c>
      <c r="I99" s="365">
        <f>SUM(J99:W99)</f>
        <v>1915</v>
      </c>
      <c r="J99" s="240">
        <v>151</v>
      </c>
      <c r="K99" s="334">
        <v>151</v>
      </c>
      <c r="L99" s="334">
        <v>149</v>
      </c>
      <c r="M99" s="334">
        <v>144</v>
      </c>
      <c r="N99" s="334">
        <v>140</v>
      </c>
      <c r="O99" s="251">
        <v>141</v>
      </c>
      <c r="P99" s="172">
        <v>139</v>
      </c>
      <c r="Q99" s="172">
        <v>178</v>
      </c>
      <c r="R99" s="172">
        <v>182</v>
      </c>
      <c r="S99" s="172">
        <v>180</v>
      </c>
      <c r="T99" s="172">
        <v>179</v>
      </c>
      <c r="U99" s="172">
        <v>181</v>
      </c>
    </row>
    <row r="100" spans="1:21" ht="15" customHeight="1" x14ac:dyDescent="0.3">
      <c r="A100" s="11"/>
      <c r="B100" s="17" t="s">
        <v>145</v>
      </c>
      <c r="C100" s="174"/>
      <c r="E100" s="151">
        <v>0</v>
      </c>
      <c r="F100" s="152">
        <v>2487</v>
      </c>
      <c r="G100" s="157">
        <f>SUM(J100:U100)</f>
        <v>7022</v>
      </c>
      <c r="H100" s="157">
        <f>SUM(K100:V100)</f>
        <v>6438</v>
      </c>
      <c r="I100" s="157">
        <f>SUM(L100:W100)</f>
        <v>5857</v>
      </c>
      <c r="J100" s="366">
        <v>584</v>
      </c>
      <c r="K100" s="240">
        <v>581</v>
      </c>
      <c r="L100" s="334">
        <v>667</v>
      </c>
      <c r="M100" s="15">
        <v>675</v>
      </c>
      <c r="N100" s="225">
        <v>707</v>
      </c>
      <c r="O100" s="251">
        <v>680</v>
      </c>
      <c r="P100" s="172">
        <v>645</v>
      </c>
      <c r="Q100" s="172">
        <v>624</v>
      </c>
      <c r="R100" s="172">
        <v>555</v>
      </c>
      <c r="S100" s="172">
        <v>561</v>
      </c>
      <c r="T100" s="172">
        <v>427</v>
      </c>
      <c r="U100" s="172">
        <v>316</v>
      </c>
    </row>
    <row r="101" spans="1:21" ht="15" hidden="1" customHeight="1" x14ac:dyDescent="0.25">
      <c r="A101" s="11"/>
      <c r="B101" s="221" t="s">
        <v>19</v>
      </c>
      <c r="C101" s="302"/>
      <c r="E101" s="222"/>
      <c r="F101" s="223"/>
      <c r="G101" s="224"/>
      <c r="H101" s="224"/>
      <c r="I101" s="224"/>
      <c r="J101" s="14">
        <v>13</v>
      </c>
      <c r="K101" s="7"/>
      <c r="L101" s="15"/>
      <c r="M101" s="15"/>
      <c r="N101" s="15"/>
      <c r="O101" s="342"/>
      <c r="P101" s="15"/>
      <c r="Q101" s="15"/>
      <c r="R101" s="15"/>
      <c r="S101" s="15"/>
      <c r="T101" s="225"/>
      <c r="U101" s="27"/>
    </row>
    <row r="102" spans="1:21" ht="15" hidden="1" customHeight="1" x14ac:dyDescent="0.25">
      <c r="A102" s="11"/>
      <c r="B102" s="226" t="s">
        <v>20</v>
      </c>
      <c r="C102" s="302"/>
      <c r="E102" s="227"/>
      <c r="F102" s="228"/>
      <c r="G102" s="229"/>
      <c r="H102" s="229"/>
      <c r="I102" s="229"/>
      <c r="J102" s="19">
        <v>-208</v>
      </c>
      <c r="K102" s="20"/>
      <c r="L102" s="20"/>
      <c r="M102" s="20"/>
      <c r="N102" s="20"/>
      <c r="O102" s="40"/>
      <c r="P102" s="20"/>
      <c r="Q102" s="20"/>
      <c r="R102" s="20"/>
      <c r="S102" s="20"/>
      <c r="T102" s="230"/>
      <c r="U102" s="44"/>
    </row>
    <row r="103" spans="1:21" ht="15" hidden="1" customHeight="1" x14ac:dyDescent="0.25">
      <c r="A103" s="11"/>
      <c r="B103" s="561" t="s">
        <v>40</v>
      </c>
      <c r="C103" s="562"/>
      <c r="D103" s="562"/>
      <c r="E103" s="562"/>
      <c r="F103" s="562"/>
      <c r="G103" s="562"/>
      <c r="H103" s="562"/>
      <c r="I103" s="562"/>
      <c r="J103" s="562"/>
      <c r="K103" s="562"/>
      <c r="L103" s="562"/>
      <c r="M103" s="562"/>
      <c r="N103" s="562"/>
      <c r="O103" s="562"/>
      <c r="P103" s="562"/>
      <c r="Q103" s="562"/>
      <c r="R103" s="562"/>
      <c r="S103" s="562"/>
      <c r="T103" s="562"/>
      <c r="U103" s="563"/>
    </row>
    <row r="104" spans="1:21" ht="15" hidden="1" customHeight="1" x14ac:dyDescent="0.25">
      <c r="A104" s="11"/>
      <c r="B104" s="231" t="s">
        <v>41</v>
      </c>
      <c r="C104" s="174"/>
      <c r="E104" s="222"/>
      <c r="F104" s="223"/>
      <c r="G104" s="232">
        <v>17</v>
      </c>
      <c r="H104" s="232">
        <v>17</v>
      </c>
      <c r="I104" s="232">
        <v>17</v>
      </c>
      <c r="J104" s="95">
        <v>17</v>
      </c>
      <c r="K104" s="7"/>
      <c r="L104" s="7"/>
      <c r="M104" s="7"/>
      <c r="N104" s="7"/>
      <c r="O104" s="254"/>
      <c r="P104" s="7"/>
      <c r="Q104" s="7"/>
      <c r="R104" s="7"/>
      <c r="S104" s="7"/>
      <c r="T104" s="45"/>
      <c r="U104" s="27"/>
    </row>
    <row r="105" spans="1:21" ht="15" hidden="1" customHeight="1" x14ac:dyDescent="0.25">
      <c r="A105" s="11"/>
      <c r="B105" s="233" t="s">
        <v>42</v>
      </c>
      <c r="C105" s="303"/>
      <c r="D105" s="274"/>
      <c r="E105" s="227"/>
      <c r="F105" s="228"/>
      <c r="G105" s="234">
        <v>23</v>
      </c>
      <c r="H105" s="234">
        <v>23</v>
      </c>
      <c r="I105" s="234">
        <v>23</v>
      </c>
      <c r="J105" s="235">
        <v>23</v>
      </c>
      <c r="K105" s="236"/>
      <c r="L105" s="236"/>
      <c r="M105" s="236"/>
      <c r="N105" s="236"/>
      <c r="O105" s="347"/>
      <c r="P105" s="236"/>
      <c r="Q105" s="236"/>
      <c r="R105" s="236"/>
      <c r="S105" s="236"/>
      <c r="T105" s="237"/>
      <c r="U105" s="238"/>
    </row>
    <row r="106" spans="1:21" s="121" customFormat="1" ht="12" customHeight="1" x14ac:dyDescent="0.25">
      <c r="A106" s="120"/>
      <c r="B106" s="522" t="s">
        <v>27</v>
      </c>
      <c r="C106" s="523"/>
      <c r="D106" s="523"/>
      <c r="E106" s="523"/>
      <c r="F106" s="523"/>
      <c r="G106" s="523"/>
      <c r="H106" s="523"/>
      <c r="I106" s="523"/>
      <c r="J106" s="523"/>
      <c r="K106" s="523"/>
      <c r="L106" s="523"/>
      <c r="M106" s="523"/>
      <c r="N106" s="523"/>
      <c r="O106" s="523"/>
      <c r="P106" s="523"/>
      <c r="Q106" s="523"/>
      <c r="R106" s="523"/>
      <c r="S106" s="523"/>
      <c r="T106" s="523"/>
      <c r="U106" s="524"/>
    </row>
    <row r="107" spans="1:21" s="174" customFormat="1" ht="24" customHeight="1" x14ac:dyDescent="0.25">
      <c r="A107" s="170"/>
      <c r="B107" s="4" t="s">
        <v>146</v>
      </c>
      <c r="C107" s="291"/>
      <c r="D107" s="265"/>
      <c r="E107" s="136">
        <v>2025</v>
      </c>
      <c r="F107" s="137">
        <v>2175</v>
      </c>
      <c r="G107" s="372">
        <v>1299</v>
      </c>
      <c r="H107" s="5">
        <f t="shared" ref="H107:H115" si="10">SUM(K107:V107)</f>
        <v>989</v>
      </c>
      <c r="I107" s="5">
        <f t="shared" ref="I107:I115" si="11">SUM(J107:U107)</f>
        <v>1123</v>
      </c>
      <c r="J107" s="171">
        <v>134</v>
      </c>
      <c r="K107" s="172">
        <v>106</v>
      </c>
      <c r="L107" s="172">
        <v>100</v>
      </c>
      <c r="M107" s="172">
        <v>71</v>
      </c>
      <c r="N107" s="172">
        <v>48</v>
      </c>
      <c r="O107" s="251">
        <v>52</v>
      </c>
      <c r="P107" s="172">
        <v>61</v>
      </c>
      <c r="Q107" s="172">
        <v>86</v>
      </c>
      <c r="R107" s="172">
        <v>62</v>
      </c>
      <c r="S107" s="172">
        <v>175</v>
      </c>
      <c r="T107" s="172">
        <v>163</v>
      </c>
      <c r="U107" s="173">
        <v>65</v>
      </c>
    </row>
    <row r="108" spans="1:21" s="174" customFormat="1" ht="24" customHeight="1" x14ac:dyDescent="0.25">
      <c r="A108" s="170"/>
      <c r="B108" s="186" t="s">
        <v>147</v>
      </c>
      <c r="C108" s="299"/>
      <c r="D108" s="267"/>
      <c r="E108" s="136">
        <v>1490</v>
      </c>
      <c r="F108" s="137">
        <v>1583</v>
      </c>
      <c r="G108" s="377">
        <v>799</v>
      </c>
      <c r="H108" s="18">
        <f t="shared" si="10"/>
        <v>294</v>
      </c>
      <c r="I108" s="5">
        <f t="shared" si="11"/>
        <v>346</v>
      </c>
      <c r="J108" s="171">
        <v>52</v>
      </c>
      <c r="K108" s="172">
        <v>28</v>
      </c>
      <c r="L108" s="172">
        <v>3</v>
      </c>
      <c r="M108" s="172">
        <v>2</v>
      </c>
      <c r="N108" s="172">
        <v>5</v>
      </c>
      <c r="O108" s="251">
        <v>7</v>
      </c>
      <c r="P108" s="172">
        <v>7</v>
      </c>
      <c r="Q108" s="172">
        <v>9</v>
      </c>
      <c r="R108" s="172">
        <v>9</v>
      </c>
      <c r="S108" s="172">
        <v>110</v>
      </c>
      <c r="T108" s="172">
        <v>95</v>
      </c>
      <c r="U108" s="173">
        <v>19</v>
      </c>
    </row>
    <row r="109" spans="1:21" s="174" customFormat="1" ht="24" customHeight="1" x14ac:dyDescent="0.25">
      <c r="A109" s="170"/>
      <c r="B109" s="186" t="s">
        <v>148</v>
      </c>
      <c r="C109" s="299"/>
      <c r="D109" s="267"/>
      <c r="E109" s="136">
        <v>24</v>
      </c>
      <c r="F109" s="137">
        <v>26</v>
      </c>
      <c r="G109" s="377">
        <v>8</v>
      </c>
      <c r="H109" s="18">
        <f t="shared" si="10"/>
        <v>1</v>
      </c>
      <c r="I109" s="5">
        <f t="shared" si="11"/>
        <v>2</v>
      </c>
      <c r="J109" s="171">
        <v>1</v>
      </c>
      <c r="K109" s="172">
        <v>0</v>
      </c>
      <c r="L109" s="172">
        <v>0</v>
      </c>
      <c r="M109" s="172">
        <v>1</v>
      </c>
      <c r="N109" s="172">
        <v>0</v>
      </c>
      <c r="O109" s="172">
        <v>0</v>
      </c>
      <c r="P109" s="172">
        <v>0</v>
      </c>
      <c r="Q109" s="172">
        <v>0</v>
      </c>
      <c r="R109" s="172">
        <v>0</v>
      </c>
      <c r="S109" s="172">
        <v>0</v>
      </c>
      <c r="T109" s="172">
        <v>0</v>
      </c>
      <c r="U109" s="173">
        <v>0</v>
      </c>
    </row>
    <row r="110" spans="1:21" s="174" customFormat="1" ht="24" customHeight="1" x14ac:dyDescent="0.25">
      <c r="A110" s="170"/>
      <c r="B110" s="186" t="s">
        <v>149</v>
      </c>
      <c r="C110" s="299"/>
      <c r="D110" s="267"/>
      <c r="E110" s="136">
        <v>5</v>
      </c>
      <c r="F110" s="137">
        <v>7</v>
      </c>
      <c r="G110" s="377">
        <v>2</v>
      </c>
      <c r="H110" s="18">
        <f t="shared" si="10"/>
        <v>1</v>
      </c>
      <c r="I110" s="5">
        <f t="shared" si="11"/>
        <v>4</v>
      </c>
      <c r="J110" s="322">
        <v>3</v>
      </c>
      <c r="K110" s="172">
        <v>0</v>
      </c>
      <c r="L110" s="172">
        <v>0</v>
      </c>
      <c r="M110" s="172">
        <v>1</v>
      </c>
      <c r="N110" s="172">
        <v>0</v>
      </c>
      <c r="O110" s="172">
        <v>0</v>
      </c>
      <c r="P110" s="172">
        <v>0</v>
      </c>
      <c r="Q110" s="172">
        <v>0</v>
      </c>
      <c r="R110" s="172">
        <v>0</v>
      </c>
      <c r="S110" s="172">
        <v>0</v>
      </c>
      <c r="T110" s="172">
        <v>0</v>
      </c>
      <c r="U110" s="173">
        <v>0</v>
      </c>
    </row>
    <row r="111" spans="1:21" s="174" customFormat="1" ht="24" customHeight="1" x14ac:dyDescent="0.25">
      <c r="A111" s="170"/>
      <c r="B111" s="186" t="s">
        <v>150</v>
      </c>
      <c r="C111" s="299"/>
      <c r="D111" s="267"/>
      <c r="E111" s="136">
        <v>266</v>
      </c>
      <c r="F111" s="137">
        <v>307</v>
      </c>
      <c r="G111" s="377">
        <v>336</v>
      </c>
      <c r="H111" s="18">
        <f t="shared" si="10"/>
        <v>461</v>
      </c>
      <c r="I111" s="5">
        <f t="shared" si="11"/>
        <v>512</v>
      </c>
      <c r="J111" s="132">
        <v>51</v>
      </c>
      <c r="K111" s="172">
        <v>49</v>
      </c>
      <c r="L111" s="172">
        <v>67</v>
      </c>
      <c r="M111" s="172">
        <v>47</v>
      </c>
      <c r="N111" s="172">
        <v>31</v>
      </c>
      <c r="O111" s="251">
        <v>26</v>
      </c>
      <c r="P111" s="172">
        <v>40</v>
      </c>
      <c r="Q111" s="172">
        <v>51</v>
      </c>
      <c r="R111" s="172">
        <v>39</v>
      </c>
      <c r="S111" s="172">
        <v>38</v>
      </c>
      <c r="T111" s="172">
        <v>45</v>
      </c>
      <c r="U111" s="173">
        <v>28</v>
      </c>
    </row>
    <row r="112" spans="1:21" s="174" customFormat="1" ht="24" customHeight="1" x14ac:dyDescent="0.25">
      <c r="A112" s="170"/>
      <c r="B112" s="186" t="s">
        <v>151</v>
      </c>
      <c r="C112" s="299"/>
      <c r="D112" s="267"/>
      <c r="E112" s="136">
        <v>39</v>
      </c>
      <c r="F112" s="137">
        <v>41</v>
      </c>
      <c r="G112" s="377">
        <v>58</v>
      </c>
      <c r="H112" s="18">
        <f t="shared" si="10"/>
        <v>86</v>
      </c>
      <c r="I112" s="5">
        <f t="shared" si="11"/>
        <v>88</v>
      </c>
      <c r="J112" s="171">
        <v>2</v>
      </c>
      <c r="K112" s="172">
        <v>5</v>
      </c>
      <c r="L112" s="172">
        <v>8</v>
      </c>
      <c r="M112" s="172">
        <v>4</v>
      </c>
      <c r="N112" s="172">
        <v>6</v>
      </c>
      <c r="O112" s="251">
        <v>9</v>
      </c>
      <c r="P112" s="172">
        <v>4</v>
      </c>
      <c r="Q112" s="172">
        <v>8</v>
      </c>
      <c r="R112" s="172">
        <v>7</v>
      </c>
      <c r="S112" s="172">
        <v>14</v>
      </c>
      <c r="T112" s="172">
        <v>10</v>
      </c>
      <c r="U112" s="173">
        <v>11</v>
      </c>
    </row>
    <row r="113" spans="1:21" s="174" customFormat="1" ht="24" customHeight="1" x14ac:dyDescent="0.25">
      <c r="A113" s="170"/>
      <c r="B113" s="186" t="s">
        <v>152</v>
      </c>
      <c r="C113" s="299"/>
      <c r="D113" s="267"/>
      <c r="E113" s="136">
        <v>34</v>
      </c>
      <c r="F113" s="137">
        <v>37</v>
      </c>
      <c r="G113" s="377">
        <v>36</v>
      </c>
      <c r="H113" s="18">
        <f t="shared" si="10"/>
        <v>50</v>
      </c>
      <c r="I113" s="5">
        <f t="shared" si="11"/>
        <v>55</v>
      </c>
      <c r="J113" s="171">
        <v>5</v>
      </c>
      <c r="K113" s="132">
        <v>12</v>
      </c>
      <c r="L113" s="172">
        <v>8</v>
      </c>
      <c r="M113" s="172">
        <v>6</v>
      </c>
      <c r="N113" s="172">
        <v>0</v>
      </c>
      <c r="O113" s="172">
        <v>3</v>
      </c>
      <c r="P113" s="172">
        <v>1</v>
      </c>
      <c r="Q113" s="172">
        <v>2</v>
      </c>
      <c r="R113" s="172">
        <v>3</v>
      </c>
      <c r="S113" s="172">
        <v>5</v>
      </c>
      <c r="T113" s="172">
        <v>6</v>
      </c>
      <c r="U113" s="173">
        <v>4</v>
      </c>
    </row>
    <row r="114" spans="1:21" s="174" customFormat="1" ht="24" customHeight="1" x14ac:dyDescent="0.25">
      <c r="A114" s="170"/>
      <c r="B114" s="184" t="s">
        <v>153</v>
      </c>
      <c r="C114" s="294"/>
      <c r="D114" s="268"/>
      <c r="E114" s="136">
        <v>130</v>
      </c>
      <c r="F114" s="137">
        <v>133</v>
      </c>
      <c r="G114" s="377">
        <v>37</v>
      </c>
      <c r="H114" s="18">
        <f t="shared" si="10"/>
        <v>33</v>
      </c>
      <c r="I114" s="5">
        <f t="shared" si="11"/>
        <v>43</v>
      </c>
      <c r="J114" s="171">
        <v>10</v>
      </c>
      <c r="K114" s="172">
        <v>3</v>
      </c>
      <c r="L114" s="172">
        <v>3</v>
      </c>
      <c r="M114" s="172">
        <v>2</v>
      </c>
      <c r="N114" s="172">
        <v>1</v>
      </c>
      <c r="O114" s="251">
        <v>1</v>
      </c>
      <c r="P114" s="172">
        <v>3</v>
      </c>
      <c r="Q114" s="172">
        <v>1</v>
      </c>
      <c r="R114" s="172">
        <v>2</v>
      </c>
      <c r="S114" s="172">
        <v>7</v>
      </c>
      <c r="T114" s="172">
        <v>7</v>
      </c>
      <c r="U114" s="173">
        <v>3</v>
      </c>
    </row>
    <row r="115" spans="1:21" s="174" customFormat="1" ht="24" customHeight="1" x14ac:dyDescent="0.25">
      <c r="A115" s="170"/>
      <c r="B115" s="183" t="s">
        <v>154</v>
      </c>
      <c r="C115" s="304"/>
      <c r="D115" s="275"/>
      <c r="E115" s="136">
        <v>37</v>
      </c>
      <c r="F115" s="137">
        <v>41</v>
      </c>
      <c r="G115" s="378">
        <v>28</v>
      </c>
      <c r="H115" s="37">
        <f t="shared" si="10"/>
        <v>62</v>
      </c>
      <c r="I115" s="5">
        <f t="shared" si="11"/>
        <v>72</v>
      </c>
      <c r="J115" s="171">
        <v>10</v>
      </c>
      <c r="K115" s="172">
        <v>9</v>
      </c>
      <c r="L115" s="172">
        <v>11</v>
      </c>
      <c r="M115" s="172">
        <v>8</v>
      </c>
      <c r="N115" s="172">
        <v>5</v>
      </c>
      <c r="O115" s="251">
        <v>6</v>
      </c>
      <c r="P115" s="172">
        <v>6</v>
      </c>
      <c r="Q115" s="172">
        <v>15</v>
      </c>
      <c r="R115" s="172">
        <v>1</v>
      </c>
      <c r="S115" s="172">
        <v>1</v>
      </c>
      <c r="T115" s="172">
        <v>0</v>
      </c>
      <c r="U115" s="173">
        <v>0</v>
      </c>
    </row>
    <row r="116" spans="1:21" s="121" customFormat="1" ht="15.95" customHeight="1" x14ac:dyDescent="0.25">
      <c r="A116" s="120"/>
      <c r="B116" s="531" t="s">
        <v>99</v>
      </c>
      <c r="C116" s="532"/>
      <c r="D116" s="532"/>
      <c r="E116" s="532"/>
      <c r="F116" s="532"/>
      <c r="G116" s="532"/>
      <c r="H116" s="532"/>
      <c r="I116" s="532"/>
      <c r="J116" s="532"/>
      <c r="K116" s="532"/>
      <c r="L116" s="532"/>
      <c r="M116" s="532"/>
      <c r="N116" s="532"/>
      <c r="O116" s="532"/>
      <c r="P116" s="532"/>
      <c r="Q116" s="532"/>
      <c r="R116" s="532"/>
      <c r="S116" s="532"/>
      <c r="T116" s="532"/>
      <c r="U116" s="533"/>
    </row>
    <row r="117" spans="1:21" s="121" customFormat="1" ht="15.95" customHeight="1" x14ac:dyDescent="0.25">
      <c r="A117" s="120"/>
      <c r="B117" s="555"/>
      <c r="C117" s="556"/>
      <c r="D117" s="556"/>
      <c r="E117" s="556"/>
      <c r="F117" s="556"/>
      <c r="G117" s="556"/>
      <c r="H117" s="556"/>
      <c r="I117" s="556"/>
      <c r="J117" s="556"/>
      <c r="K117" s="556"/>
      <c r="L117" s="556"/>
      <c r="M117" s="556"/>
      <c r="N117" s="556"/>
      <c r="O117" s="556"/>
      <c r="P117" s="556"/>
      <c r="Q117" s="556"/>
      <c r="R117" s="556"/>
      <c r="S117" s="556"/>
      <c r="T117" s="556"/>
      <c r="U117" s="557"/>
    </row>
    <row r="118" spans="1:21" ht="15" customHeight="1" x14ac:dyDescent="0.25">
      <c r="A118" s="11"/>
      <c r="B118" s="17" t="s">
        <v>155</v>
      </c>
      <c r="C118" s="174"/>
      <c r="D118" s="310" t="s">
        <v>199</v>
      </c>
      <c r="E118" s="329">
        <v>120.41666666666667</v>
      </c>
      <c r="F118" s="329">
        <v>102</v>
      </c>
      <c r="G118" s="312">
        <v>83.083333333333329</v>
      </c>
      <c r="H118" s="141">
        <f>AVERAGE(J118:U118)</f>
        <v>58.5</v>
      </c>
      <c r="I118" s="141">
        <f>AVERAGE(J118:V118)</f>
        <v>58.5</v>
      </c>
      <c r="J118" s="47">
        <v>59</v>
      </c>
      <c r="K118" s="247">
        <v>60</v>
      </c>
      <c r="L118" s="48">
        <v>59</v>
      </c>
      <c r="M118" s="48">
        <v>61</v>
      </c>
      <c r="N118" s="48">
        <v>60</v>
      </c>
      <c r="O118" s="3">
        <v>65</v>
      </c>
      <c r="P118" s="48">
        <v>58</v>
      </c>
      <c r="Q118" s="48">
        <v>61</v>
      </c>
      <c r="R118" s="48">
        <v>59</v>
      </c>
      <c r="S118" s="48">
        <v>59</v>
      </c>
      <c r="T118" s="48">
        <v>56</v>
      </c>
      <c r="U118" s="48">
        <v>45</v>
      </c>
    </row>
    <row r="119" spans="1:21" ht="15" customHeight="1" x14ac:dyDescent="0.25">
      <c r="A119" s="11"/>
      <c r="B119" s="17" t="s">
        <v>156</v>
      </c>
      <c r="C119" s="174"/>
      <c r="D119" s="310" t="s">
        <v>199</v>
      </c>
      <c r="E119" s="320">
        <v>33.75</v>
      </c>
      <c r="F119" s="329">
        <v>12</v>
      </c>
      <c r="G119" s="312">
        <v>23.583333333333332</v>
      </c>
      <c r="H119" s="141">
        <f>AVERAGE(J119:U119)</f>
        <v>32</v>
      </c>
      <c r="I119" s="141">
        <f>AVERAGE(J119:V119)</f>
        <v>32</v>
      </c>
      <c r="J119" s="47">
        <v>32</v>
      </c>
      <c r="K119" s="47">
        <v>32</v>
      </c>
      <c r="L119" s="48">
        <v>32</v>
      </c>
      <c r="M119" s="48">
        <v>32</v>
      </c>
      <c r="N119" s="48">
        <v>32</v>
      </c>
      <c r="O119" s="3">
        <v>32</v>
      </c>
      <c r="P119" s="48">
        <v>32</v>
      </c>
      <c r="Q119" s="48">
        <v>32</v>
      </c>
      <c r="R119" s="48">
        <v>32</v>
      </c>
      <c r="S119" s="48">
        <v>32</v>
      </c>
      <c r="T119" s="48">
        <v>32</v>
      </c>
      <c r="U119" s="48">
        <v>32</v>
      </c>
    </row>
    <row r="120" spans="1:21" ht="33" customHeight="1" x14ac:dyDescent="0.3">
      <c r="A120" s="11"/>
      <c r="B120" s="29" t="s">
        <v>157</v>
      </c>
      <c r="D120" s="310" t="s">
        <v>199</v>
      </c>
      <c r="E120" s="320">
        <v>1330.2857142857142</v>
      </c>
      <c r="F120" s="329">
        <v>103.16666666666667</v>
      </c>
      <c r="G120" s="312">
        <f>AVERAGE(J120:U120)</f>
        <v>97.142857142857139</v>
      </c>
      <c r="H120" s="141">
        <f>AVERAGE(J120:U120)</f>
        <v>97.142857142857139</v>
      </c>
      <c r="I120" s="141">
        <f>AVERAGE(J120:V120)</f>
        <v>97.142857142857139</v>
      </c>
      <c r="J120" s="366">
        <v>66</v>
      </c>
      <c r="K120" s="366">
        <v>119</v>
      </c>
      <c r="L120" s="366">
        <v>185</v>
      </c>
      <c r="M120" s="447">
        <v>184</v>
      </c>
      <c r="N120" s="447">
        <v>74</v>
      </c>
      <c r="O120" s="447">
        <v>21</v>
      </c>
      <c r="P120" s="447">
        <v>31</v>
      </c>
      <c r="Q120" s="48" t="s">
        <v>39</v>
      </c>
      <c r="R120" s="48" t="s">
        <v>39</v>
      </c>
      <c r="S120" s="48" t="s">
        <v>39</v>
      </c>
      <c r="T120" s="48" t="s">
        <v>39</v>
      </c>
      <c r="U120" s="48" t="s">
        <v>39</v>
      </c>
    </row>
    <row r="121" spans="1:21" ht="19.5" hidden="1" customHeight="1" x14ac:dyDescent="0.25">
      <c r="A121" s="11"/>
      <c r="B121" s="186" t="s">
        <v>104</v>
      </c>
      <c r="C121" s="296"/>
      <c r="E121" s="158">
        <v>0</v>
      </c>
      <c r="F121" s="159">
        <v>403</v>
      </c>
      <c r="G121" s="141">
        <f>AVERAGEIF(J121:U121,"&lt;&gt;0")</f>
        <v>74.400000000000006</v>
      </c>
      <c r="H121" s="141">
        <f>AVERAGEIF(K121:V121,"&lt;&gt;0")</f>
        <v>60.5</v>
      </c>
      <c r="I121" s="141">
        <f>AVERAGEIF(L121:W121,"&lt;&gt;0")</f>
        <v>60.5</v>
      </c>
      <c r="J121" s="47">
        <v>130</v>
      </c>
      <c r="K121" s="247" t="s">
        <v>39</v>
      </c>
      <c r="L121" s="48">
        <v>73</v>
      </c>
      <c r="M121" s="48">
        <v>90</v>
      </c>
      <c r="N121" s="48">
        <v>30</v>
      </c>
      <c r="O121" s="348">
        <v>49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50">
        <v>0</v>
      </c>
    </row>
    <row r="122" spans="1:21" ht="19.5" hidden="1" customHeight="1" x14ac:dyDescent="0.25">
      <c r="A122" s="11"/>
      <c r="B122" s="185" t="s">
        <v>105</v>
      </c>
      <c r="C122" s="296"/>
      <c r="E122" s="158">
        <v>0</v>
      </c>
      <c r="F122" s="159">
        <v>2006</v>
      </c>
      <c r="G122" s="142">
        <f>SUM(J122:U122)</f>
        <v>0</v>
      </c>
      <c r="H122" s="142">
        <f>SUM(K122:V122)</f>
        <v>0</v>
      </c>
      <c r="I122" s="142">
        <f>SUM(L122:W122)</f>
        <v>0</v>
      </c>
      <c r="J122" s="47">
        <v>0</v>
      </c>
      <c r="K122" s="248" t="s">
        <v>39</v>
      </c>
      <c r="L122" s="51" t="s">
        <v>39</v>
      </c>
      <c r="M122" s="51" t="s">
        <v>39</v>
      </c>
      <c r="N122" s="51" t="s">
        <v>39</v>
      </c>
      <c r="O122" s="349" t="s">
        <v>39</v>
      </c>
      <c r="P122" s="51">
        <v>0</v>
      </c>
      <c r="Q122" s="51">
        <v>0</v>
      </c>
      <c r="R122" s="51">
        <v>0</v>
      </c>
      <c r="S122" s="51">
        <v>0</v>
      </c>
      <c r="T122" s="51">
        <v>0</v>
      </c>
      <c r="U122" s="50">
        <v>0</v>
      </c>
    </row>
    <row r="123" spans="1:21" s="121" customFormat="1" ht="15.95" customHeight="1" x14ac:dyDescent="0.25">
      <c r="A123" s="120"/>
      <c r="B123" s="513" t="s">
        <v>161</v>
      </c>
      <c r="C123" s="514"/>
      <c r="D123" s="514"/>
      <c r="E123" s="514"/>
      <c r="F123" s="514"/>
      <c r="G123" s="514"/>
      <c r="H123" s="514"/>
      <c r="I123" s="514"/>
      <c r="J123" s="514"/>
      <c r="K123" s="514"/>
      <c r="L123" s="514"/>
      <c r="M123" s="514"/>
      <c r="N123" s="514"/>
      <c r="O123" s="514"/>
      <c r="P123" s="514"/>
      <c r="Q123" s="514"/>
      <c r="R123" s="514"/>
      <c r="S123" s="514"/>
      <c r="T123" s="514"/>
      <c r="U123" s="515"/>
    </row>
    <row r="124" spans="1:21" ht="15" customHeight="1" x14ac:dyDescent="0.25">
      <c r="A124" s="11"/>
      <c r="B124" s="31" t="s">
        <v>203</v>
      </c>
      <c r="E124" s="160">
        <v>0</v>
      </c>
      <c r="F124" s="161">
        <v>222633</v>
      </c>
      <c r="G124" s="162">
        <f t="shared" ref="G124:I127" si="12">SUM(J124:U124)</f>
        <v>188059</v>
      </c>
      <c r="H124" s="162">
        <f t="shared" si="12"/>
        <v>171533</v>
      </c>
      <c r="I124" s="162">
        <f t="shared" si="12"/>
        <v>154998</v>
      </c>
      <c r="J124" s="32">
        <v>16526</v>
      </c>
      <c r="K124" s="33">
        <v>16535</v>
      </c>
      <c r="L124" s="33">
        <v>16449</v>
      </c>
      <c r="M124" s="33">
        <v>16374</v>
      </c>
      <c r="N124" s="33">
        <v>15894</v>
      </c>
      <c r="O124" s="33">
        <v>15635</v>
      </c>
      <c r="P124" s="390">
        <v>15394</v>
      </c>
      <c r="Q124" s="33">
        <v>15220</v>
      </c>
      <c r="R124" s="33">
        <v>15121</v>
      </c>
      <c r="S124" s="33">
        <v>15009</v>
      </c>
      <c r="T124" s="33">
        <v>14965</v>
      </c>
      <c r="U124" s="52">
        <v>14937</v>
      </c>
    </row>
    <row r="125" spans="1:21" ht="11.1" customHeight="1" x14ac:dyDescent="0.25">
      <c r="A125" s="11"/>
      <c r="B125" s="29" t="s">
        <v>158</v>
      </c>
      <c r="E125" s="160">
        <v>0</v>
      </c>
      <c r="F125" s="161">
        <v>412422</v>
      </c>
      <c r="G125" s="162">
        <f t="shared" si="12"/>
        <v>369231</v>
      </c>
      <c r="H125" s="162">
        <f t="shared" si="12"/>
        <v>336317</v>
      </c>
      <c r="I125" s="162">
        <f t="shared" si="12"/>
        <v>303342</v>
      </c>
      <c r="J125" s="35">
        <v>32914</v>
      </c>
      <c r="K125" s="36">
        <v>32975</v>
      </c>
      <c r="L125" s="36">
        <v>32766</v>
      </c>
      <c r="M125" s="36">
        <v>32535</v>
      </c>
      <c r="N125" s="36">
        <v>28765</v>
      </c>
      <c r="O125" s="36">
        <v>30851</v>
      </c>
      <c r="P125" s="33">
        <v>30431</v>
      </c>
      <c r="Q125" s="36">
        <v>30085</v>
      </c>
      <c r="R125" s="36">
        <v>29836</v>
      </c>
      <c r="S125" s="390">
        <v>29586</v>
      </c>
      <c r="T125" s="36">
        <v>29323</v>
      </c>
      <c r="U125" s="34">
        <v>29164</v>
      </c>
    </row>
    <row r="126" spans="1:21" ht="18" hidden="1" customHeight="1" x14ac:dyDescent="0.25">
      <c r="A126" s="11"/>
      <c r="B126" s="30" t="s">
        <v>159</v>
      </c>
      <c r="E126" s="160">
        <v>0</v>
      </c>
      <c r="F126" s="161">
        <v>0</v>
      </c>
      <c r="G126" s="162">
        <f t="shared" si="12"/>
        <v>0</v>
      </c>
      <c r="H126" s="162">
        <f t="shared" si="12"/>
        <v>0</v>
      </c>
      <c r="I126" s="162">
        <f t="shared" si="12"/>
        <v>0</v>
      </c>
      <c r="J126" s="53"/>
      <c r="K126" s="43"/>
      <c r="L126" s="43"/>
      <c r="M126" s="43"/>
      <c r="N126" s="43"/>
      <c r="O126" s="344"/>
      <c r="P126" s="33"/>
      <c r="Q126" s="43"/>
      <c r="R126" s="43"/>
      <c r="S126" s="43"/>
      <c r="T126" s="43"/>
      <c r="U126" s="54"/>
    </row>
    <row r="127" spans="1:21" ht="15" customHeight="1" x14ac:dyDescent="0.25">
      <c r="A127" s="11"/>
      <c r="B127" s="30" t="s">
        <v>160</v>
      </c>
      <c r="E127" s="160">
        <v>0</v>
      </c>
      <c r="F127" s="161">
        <v>56104956.780000001</v>
      </c>
      <c r="G127" s="162">
        <f t="shared" si="12"/>
        <v>68431355.469999999</v>
      </c>
      <c r="H127" s="162">
        <f t="shared" si="12"/>
        <v>62438131.469999999</v>
      </c>
      <c r="I127" s="162">
        <f t="shared" si="12"/>
        <v>56406338.469999999</v>
      </c>
      <c r="J127" s="55">
        <v>5993224</v>
      </c>
      <c r="K127" s="56">
        <v>6031793</v>
      </c>
      <c r="L127" s="56">
        <v>5967945</v>
      </c>
      <c r="M127" s="56">
        <v>6041650</v>
      </c>
      <c r="N127" s="56">
        <v>5912896</v>
      </c>
      <c r="O127" s="344">
        <v>5747006.4699999997</v>
      </c>
      <c r="P127" s="33">
        <v>5598609</v>
      </c>
      <c r="Q127" s="56">
        <v>5536571</v>
      </c>
      <c r="R127" s="56">
        <v>5470705</v>
      </c>
      <c r="S127" s="56">
        <v>5404441</v>
      </c>
      <c r="T127" s="56">
        <v>5367955</v>
      </c>
      <c r="U127" s="58">
        <v>5358560</v>
      </c>
    </row>
    <row r="128" spans="1:21" s="121" customFormat="1" ht="15.95" customHeight="1" x14ac:dyDescent="0.25">
      <c r="A128" s="120"/>
      <c r="B128" s="513" t="s">
        <v>200</v>
      </c>
      <c r="C128" s="514"/>
      <c r="D128" s="514"/>
      <c r="E128" s="514"/>
      <c r="F128" s="514"/>
      <c r="G128" s="514"/>
      <c r="H128" s="514"/>
      <c r="I128" s="514"/>
      <c r="J128" s="514"/>
      <c r="K128" s="514"/>
      <c r="L128" s="514"/>
      <c r="M128" s="514"/>
      <c r="N128" s="514"/>
      <c r="O128" s="514"/>
      <c r="P128" s="514"/>
      <c r="Q128" s="514"/>
      <c r="R128" s="514"/>
      <c r="S128" s="514"/>
      <c r="T128" s="514"/>
      <c r="U128" s="515"/>
    </row>
    <row r="129" spans="1:21" ht="19.5" customHeight="1" x14ac:dyDescent="0.25">
      <c r="A129" s="11"/>
      <c r="B129" s="31" t="s">
        <v>201</v>
      </c>
      <c r="E129" s="149">
        <v>0</v>
      </c>
      <c r="F129" s="150">
        <v>559666</v>
      </c>
      <c r="G129" s="163">
        <f t="shared" ref="G129:I133" si="13">SUM(J129:U129)</f>
        <v>887953</v>
      </c>
      <c r="H129" s="163">
        <f t="shared" si="13"/>
        <v>811471</v>
      </c>
      <c r="I129" s="163">
        <f t="shared" si="13"/>
        <v>735349</v>
      </c>
      <c r="J129" s="239">
        <v>76482</v>
      </c>
      <c r="K129" s="430">
        <v>76122</v>
      </c>
      <c r="L129" s="243">
        <v>75765</v>
      </c>
      <c r="M129" s="243">
        <v>75473</v>
      </c>
      <c r="N129" s="419">
        <v>74972</v>
      </c>
      <c r="O129" s="33">
        <v>74810</v>
      </c>
      <c r="P129" s="33">
        <v>74111</v>
      </c>
      <c r="Q129" s="33">
        <v>73426</v>
      </c>
      <c r="R129" s="33">
        <v>72606</v>
      </c>
      <c r="S129" s="49">
        <v>71861</v>
      </c>
      <c r="T129" s="49">
        <v>71398</v>
      </c>
      <c r="U129" s="52">
        <v>70927</v>
      </c>
    </row>
    <row r="130" spans="1:21" ht="12.6" hidden="1" customHeight="1" x14ac:dyDescent="0.25">
      <c r="A130" s="11"/>
      <c r="B130" s="29" t="s">
        <v>162</v>
      </c>
      <c r="E130" s="149">
        <v>0</v>
      </c>
      <c r="F130" s="150">
        <v>12670</v>
      </c>
      <c r="G130" s="163">
        <f t="shared" si="13"/>
        <v>0</v>
      </c>
      <c r="H130" s="163">
        <f t="shared" si="13"/>
        <v>0</v>
      </c>
      <c r="I130" s="163">
        <f t="shared" si="13"/>
        <v>0</v>
      </c>
      <c r="J130" s="19"/>
      <c r="K130" s="20"/>
      <c r="L130" s="20"/>
      <c r="M130" s="20"/>
      <c r="N130" s="20"/>
      <c r="O130" s="20"/>
      <c r="P130" s="7"/>
      <c r="Q130" s="20"/>
      <c r="R130" s="20"/>
      <c r="S130" s="20"/>
      <c r="T130" s="20"/>
      <c r="U130" s="16"/>
    </row>
    <row r="131" spans="1:21" ht="15" customHeight="1" x14ac:dyDescent="0.25">
      <c r="A131" s="11"/>
      <c r="B131" s="30" t="s">
        <v>163</v>
      </c>
      <c r="E131" s="149">
        <v>0</v>
      </c>
      <c r="F131" s="150">
        <v>7734</v>
      </c>
      <c r="G131" s="163">
        <f t="shared" si="13"/>
        <v>8084</v>
      </c>
      <c r="H131" s="163">
        <f t="shared" si="13"/>
        <v>7439</v>
      </c>
      <c r="I131" s="163">
        <f t="shared" si="13"/>
        <v>6796</v>
      </c>
      <c r="J131" s="19">
        <v>645</v>
      </c>
      <c r="K131" s="20">
        <v>643</v>
      </c>
      <c r="L131" s="388">
        <v>683</v>
      </c>
      <c r="M131" s="20">
        <v>679</v>
      </c>
      <c r="N131" s="20">
        <v>682</v>
      </c>
      <c r="O131" s="20">
        <v>690</v>
      </c>
      <c r="P131" s="7">
        <v>683</v>
      </c>
      <c r="Q131" s="20">
        <v>682</v>
      </c>
      <c r="R131" s="132">
        <v>679</v>
      </c>
      <c r="S131" s="20">
        <v>689</v>
      </c>
      <c r="T131" s="20">
        <v>672</v>
      </c>
      <c r="U131" s="21">
        <v>657</v>
      </c>
    </row>
    <row r="132" spans="1:21" ht="25.5" x14ac:dyDescent="0.25">
      <c r="A132" s="11"/>
      <c r="B132" s="289" t="s">
        <v>228</v>
      </c>
      <c r="C132" s="305"/>
      <c r="D132" s="270"/>
      <c r="E132" s="149">
        <v>0</v>
      </c>
      <c r="F132" s="150">
        <v>1.8613464253625978</v>
      </c>
      <c r="G132" s="163">
        <f t="shared" si="13"/>
        <v>2.7458068353949088</v>
      </c>
      <c r="H132" s="163">
        <f t="shared" si="13"/>
        <v>2.5093123516677602</v>
      </c>
      <c r="I132" s="163">
        <f t="shared" si="13"/>
        <v>2.2739278683698942</v>
      </c>
      <c r="J132" s="253">
        <f>SUM(J129+J131)/V170</f>
        <v>0.2364944837271484</v>
      </c>
      <c r="K132" s="253">
        <f>SUM(K129+K131)/V170</f>
        <v>0.23538448329786646</v>
      </c>
      <c r="L132" s="253">
        <f>SUM(L129+L131)/V170</f>
        <v>0.23441246634736268</v>
      </c>
      <c r="M132" s="445">
        <f>SUM(M129+M131)/V170</f>
        <v>0.23350484168695534</v>
      </c>
      <c r="N132" s="445">
        <f>SUM(N129+N131)/V170</f>
        <v>0.23197782452181059</v>
      </c>
      <c r="O132" s="445">
        <f>SUM(O129+O131)/V170</f>
        <v>0.23150561439443651</v>
      </c>
      <c r="P132" s="445">
        <f>SUM(P129+P131)/V170</f>
        <v>0.2293408069273839</v>
      </c>
      <c r="Q132" s="253">
        <f>SUM(Q129+Q131)/V170</f>
        <v>0.22723732545089934</v>
      </c>
      <c r="R132" s="451">
        <f>SUM(R129+R131)/V170</f>
        <v>0.22471376093902357</v>
      </c>
      <c r="S132" s="416">
        <f>SUM(S129+131)/V170</f>
        <v>0.22074903564879833</v>
      </c>
      <c r="T132" s="416">
        <f>SUM(T129+T131)/V170</f>
        <v>0.22098820701201377</v>
      </c>
      <c r="U132" s="416">
        <f>SUM(U129+U131)/V170</f>
        <v>0.21949798544120985</v>
      </c>
    </row>
    <row r="133" spans="1:21" ht="27" customHeight="1" x14ac:dyDescent="0.25">
      <c r="A133" s="11"/>
      <c r="B133" s="290" t="s">
        <v>164</v>
      </c>
      <c r="C133" s="305"/>
      <c r="D133" s="270"/>
      <c r="E133" s="149">
        <v>0</v>
      </c>
      <c r="F133" s="164">
        <v>3850262</v>
      </c>
      <c r="G133" s="163">
        <f t="shared" si="13"/>
        <v>3781913</v>
      </c>
      <c r="H133" s="163">
        <f t="shared" si="13"/>
        <v>3479269</v>
      </c>
      <c r="I133" s="163">
        <f t="shared" si="13"/>
        <v>3176855</v>
      </c>
      <c r="J133" s="60">
        <v>302644</v>
      </c>
      <c r="K133" s="61">
        <v>302414</v>
      </c>
      <c r="L133" s="61">
        <v>310831</v>
      </c>
      <c r="M133" s="61">
        <v>322885</v>
      </c>
      <c r="N133" s="61">
        <v>324086</v>
      </c>
      <c r="O133" s="61">
        <v>321047</v>
      </c>
      <c r="P133" s="69">
        <v>310660</v>
      </c>
      <c r="Q133" s="61">
        <v>332261</v>
      </c>
      <c r="R133" s="61">
        <v>327519</v>
      </c>
      <c r="S133" s="61">
        <v>325758</v>
      </c>
      <c r="T133" s="61">
        <v>307063</v>
      </c>
      <c r="U133" s="62">
        <v>294745</v>
      </c>
    </row>
    <row r="134" spans="1:21" ht="0.75" customHeight="1" x14ac:dyDescent="0.25">
      <c r="A134" s="11"/>
      <c r="B134" s="290" t="s">
        <v>202</v>
      </c>
      <c r="C134" s="305"/>
      <c r="D134" s="270"/>
      <c r="E134" s="154"/>
      <c r="F134" s="156"/>
      <c r="G134" s="287"/>
      <c r="H134" s="287"/>
      <c r="I134" s="287"/>
      <c r="J134" s="288" t="s">
        <v>39</v>
      </c>
      <c r="K134" s="288" t="s">
        <v>39</v>
      </c>
      <c r="L134" s="288" t="s">
        <v>39</v>
      </c>
      <c r="M134" s="288" t="s">
        <v>39</v>
      </c>
      <c r="N134" s="288" t="s">
        <v>39</v>
      </c>
      <c r="O134" s="288" t="s">
        <v>39</v>
      </c>
      <c r="P134" s="288" t="s">
        <v>39</v>
      </c>
      <c r="Q134" s="288" t="s">
        <v>39</v>
      </c>
      <c r="R134" s="288" t="s">
        <v>39</v>
      </c>
      <c r="S134" s="288" t="s">
        <v>39</v>
      </c>
      <c r="T134" s="350"/>
      <c r="U134" s="350"/>
    </row>
    <row r="135" spans="1:21" s="121" customFormat="1" ht="15.75" customHeight="1" x14ac:dyDescent="0.25">
      <c r="A135" s="120"/>
      <c r="B135" s="516" t="s">
        <v>29</v>
      </c>
      <c r="C135" s="517"/>
      <c r="D135" s="517"/>
      <c r="E135" s="517"/>
      <c r="F135" s="517"/>
      <c r="G135" s="517"/>
      <c r="H135" s="517"/>
      <c r="I135" s="517"/>
      <c r="J135" s="517"/>
      <c r="K135" s="517"/>
      <c r="L135" s="517"/>
      <c r="M135" s="517"/>
      <c r="N135" s="517"/>
      <c r="O135" s="517"/>
      <c r="P135" s="517"/>
      <c r="Q135" s="517"/>
      <c r="R135" s="517"/>
      <c r="S135" s="517"/>
      <c r="T135" s="517"/>
      <c r="U135" s="518"/>
    </row>
    <row r="136" spans="1:21" s="121" customFormat="1" ht="15.95" customHeight="1" x14ac:dyDescent="0.25">
      <c r="A136" s="120"/>
      <c r="B136" s="519"/>
      <c r="C136" s="520"/>
      <c r="D136" s="520"/>
      <c r="E136" s="520"/>
      <c r="F136" s="520"/>
      <c r="G136" s="520"/>
      <c r="H136" s="520"/>
      <c r="I136" s="520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1"/>
    </row>
    <row r="137" spans="1:21" ht="15" customHeight="1" x14ac:dyDescent="0.25">
      <c r="A137" s="11"/>
      <c r="B137" s="31" t="s">
        <v>207</v>
      </c>
      <c r="E137" s="149">
        <v>0</v>
      </c>
      <c r="F137" s="150">
        <v>4108</v>
      </c>
      <c r="G137" s="163">
        <f t="shared" ref="G137:I140" si="14">SUM(J137:U137)</f>
        <v>1551</v>
      </c>
      <c r="H137" s="163">
        <f t="shared" si="14"/>
        <v>1409</v>
      </c>
      <c r="I137" s="163">
        <f t="shared" si="14"/>
        <v>1263</v>
      </c>
      <c r="J137" s="6">
        <v>142</v>
      </c>
      <c r="K137" s="45">
        <v>146</v>
      </c>
      <c r="L137" s="45">
        <v>143</v>
      </c>
      <c r="M137" s="45">
        <v>143</v>
      </c>
      <c r="N137" s="45">
        <v>132</v>
      </c>
      <c r="O137" s="45">
        <v>127</v>
      </c>
      <c r="P137" s="45">
        <v>125</v>
      </c>
      <c r="Q137" s="45">
        <v>128</v>
      </c>
      <c r="R137" s="45">
        <v>128</v>
      </c>
      <c r="S137" s="45">
        <v>125</v>
      </c>
      <c r="T137" s="45">
        <v>108</v>
      </c>
      <c r="U137" s="45">
        <v>104</v>
      </c>
    </row>
    <row r="138" spans="1:21" ht="15" customHeight="1" x14ac:dyDescent="0.25">
      <c r="A138" s="11"/>
      <c r="B138" s="186" t="s">
        <v>165</v>
      </c>
      <c r="C138" s="296"/>
      <c r="E138" s="149">
        <v>0</v>
      </c>
      <c r="F138" s="150">
        <v>3156</v>
      </c>
      <c r="G138" s="163">
        <f t="shared" si="14"/>
        <v>1086</v>
      </c>
      <c r="H138" s="163">
        <f t="shared" si="14"/>
        <v>992</v>
      </c>
      <c r="I138" s="163">
        <f t="shared" si="14"/>
        <v>898</v>
      </c>
      <c r="J138" s="14">
        <v>94</v>
      </c>
      <c r="K138" s="15">
        <v>94</v>
      </c>
      <c r="L138" s="15">
        <v>95</v>
      </c>
      <c r="M138" s="45">
        <v>96</v>
      </c>
      <c r="N138" s="45">
        <v>94</v>
      </c>
      <c r="O138" s="45">
        <v>94</v>
      </c>
      <c r="P138" s="7">
        <v>94</v>
      </c>
      <c r="Q138" s="225">
        <v>93</v>
      </c>
      <c r="R138" s="132">
        <v>89</v>
      </c>
      <c r="S138" s="132">
        <v>87</v>
      </c>
      <c r="T138" s="132">
        <v>79</v>
      </c>
      <c r="U138" s="16">
        <v>77</v>
      </c>
    </row>
    <row r="139" spans="1:21" ht="15" customHeight="1" x14ac:dyDescent="0.25">
      <c r="A139" s="11"/>
      <c r="B139" s="186" t="s">
        <v>166</v>
      </c>
      <c r="C139" s="296"/>
      <c r="E139" s="149">
        <v>0</v>
      </c>
      <c r="F139" s="150">
        <v>952</v>
      </c>
      <c r="G139" s="163">
        <f t="shared" si="14"/>
        <v>465</v>
      </c>
      <c r="H139" s="163">
        <f t="shared" si="14"/>
        <v>417</v>
      </c>
      <c r="I139" s="163">
        <f t="shared" si="14"/>
        <v>365</v>
      </c>
      <c r="J139" s="14">
        <v>48</v>
      </c>
      <c r="K139" s="15">
        <v>52</v>
      </c>
      <c r="L139" s="132">
        <v>48</v>
      </c>
      <c r="M139" s="132">
        <v>47</v>
      </c>
      <c r="N139" s="45">
        <v>38</v>
      </c>
      <c r="O139" s="45">
        <v>33</v>
      </c>
      <c r="P139" s="7">
        <v>31</v>
      </c>
      <c r="Q139" s="225">
        <v>35</v>
      </c>
      <c r="R139" s="15">
        <v>39</v>
      </c>
      <c r="S139" s="15">
        <v>38</v>
      </c>
      <c r="T139" s="15">
        <v>29</v>
      </c>
      <c r="U139" s="16">
        <v>27</v>
      </c>
    </row>
    <row r="140" spans="1:21" ht="15" customHeight="1" x14ac:dyDescent="0.25">
      <c r="A140" s="11"/>
      <c r="B140" s="30" t="s">
        <v>232</v>
      </c>
      <c r="E140" s="149">
        <v>0</v>
      </c>
      <c r="F140" s="150">
        <v>883408</v>
      </c>
      <c r="G140" s="163">
        <f t="shared" si="14"/>
        <v>334605</v>
      </c>
      <c r="H140" s="163">
        <f t="shared" si="14"/>
        <v>301828</v>
      </c>
      <c r="I140" s="163">
        <f t="shared" si="14"/>
        <v>268942</v>
      </c>
      <c r="J140" s="60">
        <v>32777</v>
      </c>
      <c r="K140" s="57">
        <v>32886</v>
      </c>
      <c r="L140" s="246">
        <v>31876</v>
      </c>
      <c r="M140" s="40">
        <v>31532</v>
      </c>
      <c r="N140" s="40">
        <v>30328</v>
      </c>
      <c r="O140" s="40">
        <v>27999</v>
      </c>
      <c r="P140" s="40">
        <v>26167</v>
      </c>
      <c r="Q140" s="452">
        <v>28021</v>
      </c>
      <c r="R140" s="57">
        <v>24843</v>
      </c>
      <c r="S140" s="57">
        <v>25051</v>
      </c>
      <c r="T140" s="57">
        <v>22421</v>
      </c>
      <c r="U140" s="58">
        <v>20704</v>
      </c>
    </row>
    <row r="141" spans="1:21" s="121" customFormat="1" ht="12.95" customHeight="1" x14ac:dyDescent="0.25">
      <c r="A141" s="120"/>
      <c r="B141" s="522" t="s">
        <v>30</v>
      </c>
      <c r="C141" s="523"/>
      <c r="D141" s="523"/>
      <c r="E141" s="523"/>
      <c r="F141" s="523"/>
      <c r="G141" s="523"/>
      <c r="H141" s="523"/>
      <c r="I141" s="523"/>
      <c r="J141" s="523"/>
      <c r="K141" s="523"/>
      <c r="L141" s="523"/>
      <c r="M141" s="523"/>
      <c r="N141" s="523"/>
      <c r="O141" s="523"/>
      <c r="P141" s="523"/>
      <c r="Q141" s="523"/>
      <c r="R141" s="523"/>
      <c r="S141" s="523"/>
      <c r="T141" s="523"/>
      <c r="U141" s="524"/>
    </row>
    <row r="142" spans="1:21" ht="3" hidden="1" customHeight="1" x14ac:dyDescent="0.25">
      <c r="A142" s="11"/>
      <c r="B142" s="31" t="s">
        <v>167</v>
      </c>
      <c r="E142" s="149">
        <v>0</v>
      </c>
      <c r="F142" s="150">
        <v>934</v>
      </c>
      <c r="G142" s="163">
        <f t="shared" ref="G142:I144" si="15">SUM(J142:U142)</f>
        <v>0</v>
      </c>
      <c r="H142" s="163">
        <f t="shared" si="15"/>
        <v>0</v>
      </c>
      <c r="I142" s="163">
        <f t="shared" si="15"/>
        <v>0</v>
      </c>
      <c r="J142" s="286" t="s">
        <v>39</v>
      </c>
      <c r="K142" s="286"/>
      <c r="L142" s="286"/>
      <c r="M142" s="286"/>
      <c r="N142" s="286"/>
      <c r="O142" s="286"/>
      <c r="P142" s="286"/>
      <c r="Q142" s="286"/>
      <c r="R142" s="286"/>
      <c r="S142" s="286"/>
      <c r="T142" s="286"/>
      <c r="U142" s="286"/>
    </row>
    <row r="143" spans="1:21" ht="15" hidden="1" customHeight="1" x14ac:dyDescent="0.25">
      <c r="A143" s="11"/>
      <c r="B143" s="63" t="s">
        <v>168</v>
      </c>
      <c r="C143" s="305"/>
      <c r="D143" s="270"/>
      <c r="E143" s="165">
        <v>0</v>
      </c>
      <c r="F143" s="166">
        <v>0</v>
      </c>
      <c r="G143" s="163">
        <f t="shared" si="15"/>
        <v>0</v>
      </c>
      <c r="H143" s="163">
        <f t="shared" si="15"/>
        <v>0</v>
      </c>
      <c r="I143" s="163">
        <f t="shared" si="15"/>
        <v>0</v>
      </c>
      <c r="J143" s="286" t="s">
        <v>39</v>
      </c>
      <c r="K143" s="286"/>
      <c r="L143" s="286"/>
      <c r="M143" s="286"/>
      <c r="N143" s="286"/>
      <c r="O143" s="286"/>
      <c r="P143" s="286"/>
      <c r="Q143" s="286"/>
      <c r="R143" s="286"/>
      <c r="S143" s="286"/>
      <c r="T143" s="286"/>
      <c r="U143" s="286"/>
    </row>
    <row r="144" spans="1:21" ht="15" hidden="1" customHeight="1" x14ac:dyDescent="0.25">
      <c r="A144" s="11"/>
      <c r="B144" s="30" t="s">
        <v>169</v>
      </c>
      <c r="E144" s="167">
        <v>0</v>
      </c>
      <c r="F144" s="168">
        <v>0</v>
      </c>
      <c r="G144" s="169">
        <f t="shared" si="15"/>
        <v>0</v>
      </c>
      <c r="H144" s="169">
        <f t="shared" si="15"/>
        <v>0</v>
      </c>
      <c r="I144" s="169">
        <f t="shared" si="15"/>
        <v>0</v>
      </c>
      <c r="J144" s="286" t="s">
        <v>39</v>
      </c>
      <c r="K144" s="286"/>
      <c r="L144" s="286"/>
      <c r="M144" s="286"/>
      <c r="N144" s="286"/>
      <c r="O144" s="286"/>
      <c r="P144" s="286"/>
      <c r="Q144" s="286"/>
      <c r="R144" s="286"/>
      <c r="S144" s="286"/>
      <c r="T144" s="286"/>
      <c r="U144" s="286"/>
    </row>
    <row r="145" spans="1:21" ht="15" hidden="1" customHeight="1" x14ac:dyDescent="0.25">
      <c r="A145" s="11"/>
      <c r="B145" s="29" t="s">
        <v>170</v>
      </c>
      <c r="C145" s="298"/>
      <c r="D145" s="265"/>
      <c r="E145" s="123" t="s">
        <v>39</v>
      </c>
      <c r="F145" s="13" t="s">
        <v>39</v>
      </c>
      <c r="G145" s="379"/>
      <c r="H145" s="130"/>
      <c r="I145" s="130"/>
      <c r="J145" s="286" t="s">
        <v>39</v>
      </c>
      <c r="K145" s="286"/>
      <c r="L145" s="286"/>
      <c r="M145" s="286"/>
      <c r="N145" s="286"/>
      <c r="O145" s="286"/>
      <c r="P145" s="286"/>
      <c r="Q145" s="286"/>
      <c r="R145" s="286"/>
      <c r="S145" s="286"/>
      <c r="T145" s="286"/>
      <c r="U145" s="286"/>
    </row>
    <row r="146" spans="1:21" ht="15" customHeight="1" x14ac:dyDescent="0.25">
      <c r="A146" s="11"/>
      <c r="B146" s="64" t="s">
        <v>171</v>
      </c>
      <c r="C146" s="306"/>
      <c r="D146" s="275"/>
      <c r="E146" s="32">
        <v>34</v>
      </c>
      <c r="F146" s="13">
        <v>34</v>
      </c>
      <c r="G146" s="378">
        <v>9</v>
      </c>
      <c r="H146" s="37">
        <f>SUM(K146:V146)</f>
        <v>16</v>
      </c>
      <c r="I146" s="37">
        <f>SUM(J146:W146)</f>
        <v>18</v>
      </c>
      <c r="J146" s="65">
        <v>2</v>
      </c>
      <c r="K146" s="66">
        <v>3</v>
      </c>
      <c r="L146" s="66">
        <v>1</v>
      </c>
      <c r="M146" s="66">
        <v>2</v>
      </c>
      <c r="N146" s="66">
        <v>1</v>
      </c>
      <c r="O146" s="389">
        <v>1</v>
      </c>
      <c r="P146" s="66">
        <v>1</v>
      </c>
      <c r="Q146" s="132">
        <v>2</v>
      </c>
      <c r="R146" s="66">
        <v>2</v>
      </c>
      <c r="S146" s="66">
        <v>1</v>
      </c>
      <c r="T146" s="66">
        <v>1</v>
      </c>
      <c r="U146" s="67">
        <v>1</v>
      </c>
    </row>
    <row r="147" spans="1:21" s="121" customFormat="1" ht="15.95" customHeight="1" x14ac:dyDescent="0.25">
      <c r="A147" s="120"/>
      <c r="B147" s="531" t="s">
        <v>100</v>
      </c>
      <c r="C147" s="526"/>
      <c r="D147" s="526"/>
      <c r="E147" s="526"/>
      <c r="F147" s="526"/>
      <c r="G147" s="532"/>
      <c r="H147" s="532"/>
      <c r="I147" s="532"/>
      <c r="J147" s="532"/>
      <c r="K147" s="532"/>
      <c r="L147" s="532"/>
      <c r="M147" s="532"/>
      <c r="N147" s="532"/>
      <c r="O147" s="532"/>
      <c r="P147" s="532"/>
      <c r="Q147" s="532"/>
      <c r="R147" s="532"/>
      <c r="S147" s="532"/>
      <c r="T147" s="532"/>
      <c r="U147" s="533"/>
    </row>
    <row r="148" spans="1:21" s="121" customFormat="1" ht="15.95" customHeight="1" x14ac:dyDescent="0.25">
      <c r="A148" s="120"/>
      <c r="B148" s="528" t="s">
        <v>31</v>
      </c>
      <c r="C148" s="529"/>
      <c r="D148" s="529"/>
      <c r="E148" s="529"/>
      <c r="F148" s="529"/>
      <c r="G148" s="529"/>
      <c r="H148" s="529"/>
      <c r="I148" s="529"/>
      <c r="J148" s="529"/>
      <c r="K148" s="529"/>
      <c r="L148" s="529"/>
      <c r="M148" s="529"/>
      <c r="N148" s="529"/>
      <c r="O148" s="529"/>
      <c r="P148" s="529"/>
      <c r="Q148" s="529"/>
      <c r="R148" s="529"/>
      <c r="S148" s="529"/>
      <c r="T148" s="529"/>
      <c r="U148" s="530"/>
    </row>
    <row r="149" spans="1:21" ht="15" customHeight="1" thickBot="1" x14ac:dyDescent="0.3">
      <c r="A149" s="11"/>
      <c r="B149" s="31" t="s">
        <v>172</v>
      </c>
      <c r="C149" s="298"/>
      <c r="D149" s="265"/>
      <c r="E149" s="330">
        <v>183973.25</v>
      </c>
      <c r="F149" s="330">
        <v>181770.77</v>
      </c>
      <c r="G149" s="373">
        <v>1791047.51</v>
      </c>
      <c r="H149" s="68">
        <f>SUM(H150:H156)</f>
        <v>1456341.0899999999</v>
      </c>
      <c r="I149" s="68">
        <f t="shared" ref="I149:I156" si="16">SUM(J149:U149)</f>
        <v>1456341.0899999999</v>
      </c>
      <c r="J149" s="311">
        <v>125123</v>
      </c>
      <c r="K149" s="40">
        <v>143248</v>
      </c>
      <c r="L149" s="40">
        <v>119756</v>
      </c>
      <c r="M149" s="40">
        <v>70674</v>
      </c>
      <c r="N149" s="446">
        <v>43299.49</v>
      </c>
      <c r="O149" s="40">
        <f>SUM(O150:O156)</f>
        <v>79737</v>
      </c>
      <c r="P149" s="40">
        <f>SUM(P150:P156)</f>
        <v>71731</v>
      </c>
      <c r="Q149" s="40">
        <f>SUM(Q150:Q156)</f>
        <v>62225</v>
      </c>
      <c r="R149" s="40">
        <f>SUM(R150:R156)</f>
        <v>63349.9</v>
      </c>
      <c r="S149" s="40">
        <f>SUM(S150:S156)</f>
        <v>84363.7</v>
      </c>
      <c r="T149" s="40">
        <v>379549</v>
      </c>
      <c r="U149" s="246">
        <v>213285</v>
      </c>
    </row>
    <row r="150" spans="1:21" ht="15" customHeight="1" x14ac:dyDescent="0.25">
      <c r="A150" s="11"/>
      <c r="B150" s="187" t="s">
        <v>173</v>
      </c>
      <c r="C150" s="307"/>
      <c r="D150" s="265"/>
      <c r="E150" s="330">
        <v>1071</v>
      </c>
      <c r="F150" s="330">
        <v>677</v>
      </c>
      <c r="G150" s="373">
        <v>5697.5300000000007</v>
      </c>
      <c r="H150" s="68">
        <f t="shared" ref="H150:H156" si="17">SUM(J150:V150)</f>
        <v>399</v>
      </c>
      <c r="I150" s="68">
        <f t="shared" si="16"/>
        <v>399</v>
      </c>
      <c r="J150" s="337">
        <v>0</v>
      </c>
      <c r="K150" s="337">
        <v>0</v>
      </c>
      <c r="L150" s="337">
        <v>0</v>
      </c>
      <c r="M150" s="40">
        <v>0</v>
      </c>
      <c r="N150" s="40">
        <v>0</v>
      </c>
      <c r="O150" s="255">
        <v>0</v>
      </c>
      <c r="P150" s="40">
        <v>0</v>
      </c>
      <c r="Q150" s="40">
        <v>0</v>
      </c>
      <c r="R150" s="40">
        <v>0</v>
      </c>
      <c r="S150" s="40">
        <v>387</v>
      </c>
      <c r="T150" s="40">
        <v>6</v>
      </c>
      <c r="U150" s="40">
        <v>6</v>
      </c>
    </row>
    <row r="151" spans="1:21" ht="15" customHeight="1" thickBot="1" x14ac:dyDescent="0.3">
      <c r="A151" s="11"/>
      <c r="B151" s="187" t="s">
        <v>233</v>
      </c>
      <c r="C151" s="307"/>
      <c r="D151" s="265"/>
      <c r="E151" s="330"/>
      <c r="F151" s="330"/>
      <c r="G151" s="373"/>
      <c r="H151" s="68">
        <f t="shared" si="17"/>
        <v>236</v>
      </c>
      <c r="I151" s="68">
        <f t="shared" si="16"/>
        <v>236</v>
      </c>
      <c r="J151" s="337">
        <v>0</v>
      </c>
      <c r="K151" s="337">
        <v>0</v>
      </c>
      <c r="L151" s="337">
        <v>0</v>
      </c>
      <c r="M151" s="40">
        <v>0</v>
      </c>
      <c r="N151" s="255">
        <v>0</v>
      </c>
      <c r="O151" s="255">
        <v>0</v>
      </c>
      <c r="P151" s="255">
        <v>236</v>
      </c>
      <c r="Q151" s="311">
        <v>0</v>
      </c>
      <c r="R151" s="40">
        <v>0</v>
      </c>
      <c r="S151" s="40">
        <v>0</v>
      </c>
      <c r="T151" s="40">
        <v>0</v>
      </c>
      <c r="U151" s="40">
        <v>0</v>
      </c>
    </row>
    <row r="152" spans="1:21" ht="15" customHeight="1" thickBot="1" x14ac:dyDescent="0.25">
      <c r="A152" s="11"/>
      <c r="B152" s="186" t="s">
        <v>174</v>
      </c>
      <c r="C152" s="299"/>
      <c r="D152" s="267"/>
      <c r="E152" s="330">
        <v>125574.99</v>
      </c>
      <c r="F152" s="330">
        <v>147496.13</v>
      </c>
      <c r="G152" s="380">
        <v>1757729.88</v>
      </c>
      <c r="H152" s="68">
        <f t="shared" si="17"/>
        <v>1452725.0899999999</v>
      </c>
      <c r="I152" s="68">
        <f t="shared" si="16"/>
        <v>1452725.0899999999</v>
      </c>
      <c r="J152" s="337">
        <v>125123</v>
      </c>
      <c r="K152" s="255">
        <v>143148</v>
      </c>
      <c r="L152" s="393">
        <v>119656</v>
      </c>
      <c r="M152" s="40">
        <v>70569</v>
      </c>
      <c r="N152" s="446">
        <v>43299.49</v>
      </c>
      <c r="O152" s="40">
        <v>77461</v>
      </c>
      <c r="P152" s="40">
        <v>71495</v>
      </c>
      <c r="Q152" s="40">
        <v>62125</v>
      </c>
      <c r="R152" s="453">
        <v>63249.9</v>
      </c>
      <c r="S152" s="40">
        <v>83876.7</v>
      </c>
      <c r="T152" s="40">
        <v>379443</v>
      </c>
      <c r="U152" s="40">
        <v>213279</v>
      </c>
    </row>
    <row r="153" spans="1:21" ht="27.6" customHeight="1" x14ac:dyDescent="0.25">
      <c r="A153" s="11"/>
      <c r="B153" s="186" t="s">
        <v>175</v>
      </c>
      <c r="C153" s="299"/>
      <c r="D153" s="267"/>
      <c r="E153" s="330">
        <v>5226.96</v>
      </c>
      <c r="F153" s="330">
        <v>2246.6799999999998</v>
      </c>
      <c r="G153" s="380">
        <v>7189.1</v>
      </c>
      <c r="H153" s="68">
        <f t="shared" si="17"/>
        <v>0</v>
      </c>
      <c r="I153" s="68">
        <f t="shared" si="16"/>
        <v>0</v>
      </c>
      <c r="J153" s="337">
        <v>0</v>
      </c>
      <c r="K153" s="337">
        <v>0</v>
      </c>
      <c r="L153" s="337">
        <v>0</v>
      </c>
      <c r="M153" s="40">
        <v>0</v>
      </c>
      <c r="N153" s="255">
        <v>0</v>
      </c>
      <c r="O153" s="40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</row>
    <row r="154" spans="1:21" ht="15" customHeight="1" x14ac:dyDescent="0.25">
      <c r="A154" s="11"/>
      <c r="B154" s="186" t="s">
        <v>176</v>
      </c>
      <c r="C154" s="299"/>
      <c r="D154" s="267"/>
      <c r="E154" s="330">
        <v>43761.8</v>
      </c>
      <c r="F154" s="330">
        <v>28958.059999999998</v>
      </c>
      <c r="G154" s="380">
        <v>19726</v>
      </c>
      <c r="H154" s="68">
        <f t="shared" si="17"/>
        <v>2071</v>
      </c>
      <c r="I154" s="68">
        <f t="shared" si="16"/>
        <v>2071</v>
      </c>
      <c r="J154" s="132">
        <v>0</v>
      </c>
      <c r="K154" s="337">
        <v>0</v>
      </c>
      <c r="L154" s="337">
        <v>0</v>
      </c>
      <c r="M154" s="40">
        <v>0</v>
      </c>
      <c r="N154" s="255">
        <v>0</v>
      </c>
      <c r="O154" s="40">
        <v>2071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</row>
    <row r="155" spans="1:21" ht="15" customHeight="1" x14ac:dyDescent="0.25">
      <c r="A155" s="11"/>
      <c r="B155" s="186" t="s">
        <v>177</v>
      </c>
      <c r="C155" s="299"/>
      <c r="D155" s="267"/>
      <c r="E155" s="330">
        <v>8338.5</v>
      </c>
      <c r="F155" s="330">
        <v>2362.9</v>
      </c>
      <c r="G155" s="380">
        <v>705</v>
      </c>
      <c r="H155" s="68">
        <f t="shared" si="17"/>
        <v>910</v>
      </c>
      <c r="I155" s="68">
        <f t="shared" si="16"/>
        <v>910</v>
      </c>
      <c r="J155" s="337">
        <v>0</v>
      </c>
      <c r="K155" s="255">
        <v>100</v>
      </c>
      <c r="L155" s="337">
        <v>100</v>
      </c>
      <c r="M155" s="40">
        <v>105</v>
      </c>
      <c r="N155" s="255">
        <v>0</v>
      </c>
      <c r="O155" s="40">
        <v>205</v>
      </c>
      <c r="P155" s="40">
        <v>0</v>
      </c>
      <c r="Q155" s="40">
        <v>100</v>
      </c>
      <c r="R155" s="40">
        <v>100</v>
      </c>
      <c r="S155" s="40">
        <v>100</v>
      </c>
      <c r="T155" s="40">
        <v>100</v>
      </c>
      <c r="U155" s="40">
        <v>0</v>
      </c>
    </row>
    <row r="156" spans="1:21" ht="15" customHeight="1" x14ac:dyDescent="0.25">
      <c r="A156" s="11"/>
      <c r="B156" s="185" t="s">
        <v>178</v>
      </c>
      <c r="C156" s="295"/>
      <c r="D156" s="266"/>
      <c r="E156" s="330">
        <v>0</v>
      </c>
      <c r="F156" s="330">
        <v>30</v>
      </c>
      <c r="G156" s="381">
        <v>0</v>
      </c>
      <c r="H156" s="68">
        <f t="shared" si="17"/>
        <v>0</v>
      </c>
      <c r="I156" s="68">
        <f t="shared" si="16"/>
        <v>0</v>
      </c>
      <c r="J156" s="337">
        <v>0</v>
      </c>
      <c r="K156" s="337">
        <v>0</v>
      </c>
      <c r="L156" s="337">
        <v>0</v>
      </c>
      <c r="M156" s="40">
        <v>0</v>
      </c>
      <c r="N156" s="255">
        <v>0</v>
      </c>
      <c r="O156" s="40">
        <v>0</v>
      </c>
      <c r="P156" s="40">
        <v>0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</row>
    <row r="157" spans="1:21" s="121" customFormat="1" ht="15.95" customHeight="1" x14ac:dyDescent="0.25">
      <c r="A157" s="120"/>
      <c r="B157" s="513" t="s">
        <v>32</v>
      </c>
      <c r="C157" s="514"/>
      <c r="D157" s="514"/>
      <c r="E157" s="514"/>
      <c r="F157" s="514"/>
      <c r="G157" s="514"/>
      <c r="H157" s="514"/>
      <c r="I157" s="514"/>
      <c r="J157" s="514"/>
      <c r="K157" s="514"/>
      <c r="L157" s="514"/>
      <c r="M157" s="514"/>
      <c r="N157" s="514"/>
      <c r="O157" s="514"/>
      <c r="P157" s="514"/>
      <c r="Q157" s="514"/>
      <c r="R157" s="514"/>
      <c r="S157" s="514"/>
      <c r="T157" s="514"/>
      <c r="U157" s="515"/>
    </row>
    <row r="158" spans="1:21" ht="15" customHeight="1" x14ac:dyDescent="0.25">
      <c r="A158" s="11"/>
      <c r="B158" s="31" t="s">
        <v>179</v>
      </c>
      <c r="C158" s="298"/>
      <c r="D158" s="265"/>
      <c r="E158" s="136">
        <v>26704</v>
      </c>
      <c r="F158" s="137">
        <v>29850</v>
      </c>
      <c r="G158" s="372">
        <v>62694</v>
      </c>
      <c r="H158" s="5">
        <f>SUM(J158:U158)</f>
        <v>76158</v>
      </c>
      <c r="I158" s="5">
        <f>SUM(J158:U158)</f>
        <v>76158</v>
      </c>
      <c r="J158" s="32">
        <v>6526</v>
      </c>
      <c r="K158" s="32">
        <v>5825</v>
      </c>
      <c r="L158" s="49">
        <v>6352</v>
      </c>
      <c r="M158" s="32">
        <v>6194</v>
      </c>
      <c r="N158" s="49">
        <v>5012</v>
      </c>
      <c r="O158" s="49">
        <v>5996</v>
      </c>
      <c r="P158" s="32">
        <v>6906</v>
      </c>
      <c r="Q158" s="32">
        <v>6780</v>
      </c>
      <c r="R158" s="49">
        <v>7305</v>
      </c>
      <c r="S158" s="49">
        <v>6315</v>
      </c>
      <c r="T158" s="49">
        <v>6334</v>
      </c>
      <c r="U158" s="49">
        <v>6613</v>
      </c>
    </row>
    <row r="159" spans="1:21" ht="15" hidden="1" customHeight="1" x14ac:dyDescent="0.25">
      <c r="A159" s="11"/>
      <c r="B159" s="186" t="s">
        <v>189</v>
      </c>
      <c r="C159" s="299"/>
      <c r="D159" s="267"/>
      <c r="E159" s="136">
        <v>70</v>
      </c>
      <c r="F159" s="137">
        <v>0</v>
      </c>
      <c r="G159" s="377">
        <v>2030</v>
      </c>
      <c r="H159" s="5">
        <f>SUM(J159:U159)</f>
        <v>0</v>
      </c>
      <c r="I159" s="5">
        <f>SUM(J159:U159)</f>
        <v>0</v>
      </c>
      <c r="J159" s="49"/>
      <c r="K159" s="32"/>
      <c r="M159" s="49"/>
      <c r="N159" s="49"/>
      <c r="O159" s="45"/>
      <c r="P159" s="45"/>
      <c r="Q159" s="45"/>
      <c r="R159" s="49"/>
      <c r="S159" s="49"/>
      <c r="T159" s="49"/>
      <c r="U159" s="49"/>
    </row>
    <row r="160" spans="1:21" ht="15" customHeight="1" x14ac:dyDescent="0.25">
      <c r="A160" s="11"/>
      <c r="B160" s="29" t="s">
        <v>180</v>
      </c>
      <c r="C160" s="300"/>
      <c r="D160" s="267"/>
      <c r="E160" s="136">
        <v>162447</v>
      </c>
      <c r="F160" s="137">
        <v>153019</v>
      </c>
      <c r="G160" s="377">
        <v>186351</v>
      </c>
      <c r="H160" s="18">
        <f>SUM(J160:U160)</f>
        <v>155707</v>
      </c>
      <c r="I160" s="5">
        <f>SUM(J160:U160)</f>
        <v>155707</v>
      </c>
      <c r="J160" s="32">
        <v>12987</v>
      </c>
      <c r="K160" s="241">
        <v>13247</v>
      </c>
      <c r="L160" s="49">
        <v>14081</v>
      </c>
      <c r="M160" s="49">
        <v>12647</v>
      </c>
      <c r="N160" s="49">
        <v>10840</v>
      </c>
      <c r="O160" s="49">
        <v>13339</v>
      </c>
      <c r="P160" s="33">
        <v>14066</v>
      </c>
      <c r="Q160" s="49">
        <v>12613</v>
      </c>
      <c r="R160" s="49">
        <v>13053</v>
      </c>
      <c r="S160" s="49">
        <v>13068</v>
      </c>
      <c r="T160" s="49">
        <v>12080</v>
      </c>
      <c r="U160" s="49">
        <v>13686</v>
      </c>
    </row>
    <row r="161" spans="1:22" ht="15" customHeight="1" x14ac:dyDescent="0.25">
      <c r="A161" s="11"/>
      <c r="B161" s="186" t="s">
        <v>181</v>
      </c>
      <c r="C161" s="299"/>
      <c r="D161" s="267"/>
      <c r="E161" s="136">
        <v>160169</v>
      </c>
      <c r="F161" s="137">
        <v>151149</v>
      </c>
      <c r="G161" s="377">
        <v>181489</v>
      </c>
      <c r="H161" s="18">
        <f>SUM(J161:U161)</f>
        <v>150135</v>
      </c>
      <c r="I161" s="5">
        <f>SUM(J161:U161)</f>
        <v>150135</v>
      </c>
      <c r="J161" s="132">
        <v>12242</v>
      </c>
      <c r="K161" s="241">
        <v>12682</v>
      </c>
      <c r="L161" s="390">
        <v>13565</v>
      </c>
      <c r="M161" s="49">
        <v>12217</v>
      </c>
      <c r="N161" s="49">
        <v>10511</v>
      </c>
      <c r="O161" s="49">
        <v>12861</v>
      </c>
      <c r="P161" s="49">
        <v>13662</v>
      </c>
      <c r="Q161" s="49">
        <v>12205</v>
      </c>
      <c r="R161" s="49">
        <v>12661</v>
      </c>
      <c r="S161" s="49">
        <v>12615</v>
      </c>
      <c r="T161" s="49">
        <v>11678</v>
      </c>
      <c r="U161" s="49">
        <v>13236</v>
      </c>
    </row>
    <row r="162" spans="1:22" ht="15" customHeight="1" x14ac:dyDescent="0.25">
      <c r="A162" s="11"/>
      <c r="B162" s="185" t="s">
        <v>182</v>
      </c>
      <c r="C162" s="295"/>
      <c r="D162" s="266"/>
      <c r="E162" s="318">
        <v>0.98455833333333354</v>
      </c>
      <c r="F162" s="319">
        <v>0.98677500000000007</v>
      </c>
      <c r="G162" s="382">
        <v>0.97317115096340301</v>
      </c>
      <c r="H162" s="321">
        <f>AVERAGE(J162:U162)</f>
        <v>0.96429951725512719</v>
      </c>
      <c r="I162" s="429">
        <f>AVERAGE(J162:U162)</f>
        <v>0.96429951725512719</v>
      </c>
      <c r="J162" s="242">
        <v>0.94299999999999995</v>
      </c>
      <c r="K162" s="242">
        <f t="shared" ref="K162:U162" si="18">K161/K160</f>
        <v>0.95734883369819579</v>
      </c>
      <c r="L162" s="242">
        <f t="shared" si="18"/>
        <v>0.96335487536396558</v>
      </c>
      <c r="M162" s="242">
        <f t="shared" si="18"/>
        <v>0.96599984185972954</v>
      </c>
      <c r="N162" s="242">
        <f t="shared" si="18"/>
        <v>0.96964944649446494</v>
      </c>
      <c r="O162" s="242">
        <f t="shared" si="18"/>
        <v>0.96416522977734465</v>
      </c>
      <c r="P162" s="242">
        <f t="shared" si="18"/>
        <v>0.97127825963315795</v>
      </c>
      <c r="Q162" s="242">
        <f t="shared" si="18"/>
        <v>0.96765242210417823</v>
      </c>
      <c r="R162" s="242">
        <f t="shared" si="18"/>
        <v>0.96996858959626142</v>
      </c>
      <c r="S162" s="242">
        <f t="shared" si="18"/>
        <v>0.9653351698806244</v>
      </c>
      <c r="T162" s="242">
        <f t="shared" si="18"/>
        <v>0.96672185430463575</v>
      </c>
      <c r="U162" s="242">
        <f t="shared" si="18"/>
        <v>0.96711968434896978</v>
      </c>
    </row>
    <row r="163" spans="1:22" s="121" customFormat="1" ht="15.95" customHeight="1" thickBot="1" x14ac:dyDescent="0.3">
      <c r="A163" s="120"/>
      <c r="B163" s="507" t="s">
        <v>183</v>
      </c>
      <c r="C163" s="508"/>
      <c r="D163" s="508"/>
      <c r="E163" s="508"/>
      <c r="F163" s="508"/>
      <c r="G163" s="508"/>
      <c r="H163" s="508"/>
      <c r="I163" s="508"/>
      <c r="J163" s="508"/>
      <c r="K163" s="508"/>
      <c r="L163" s="508"/>
      <c r="M163" s="508"/>
      <c r="N163" s="508"/>
      <c r="O163" s="508"/>
      <c r="P163" s="508"/>
      <c r="Q163" s="508"/>
      <c r="R163" s="508"/>
      <c r="S163" s="508"/>
      <c r="T163" s="508"/>
      <c r="U163" s="509"/>
    </row>
    <row r="164" spans="1:22" ht="32.25" customHeight="1" thickBot="1" x14ac:dyDescent="0.3">
      <c r="A164" s="11"/>
      <c r="B164" s="370" t="s">
        <v>222</v>
      </c>
      <c r="C164" s="298" t="s">
        <v>223</v>
      </c>
      <c r="D164" s="265"/>
      <c r="E164" s="131">
        <v>5168</v>
      </c>
      <c r="F164" s="133">
        <v>2699</v>
      </c>
      <c r="G164" s="383">
        <v>2810</v>
      </c>
      <c r="H164" s="24">
        <f>SUM(J164:V164)</f>
        <v>3414</v>
      </c>
      <c r="I164" s="24">
        <f>SUM(J164:W164)</f>
        <v>3414</v>
      </c>
      <c r="J164" s="428">
        <v>533</v>
      </c>
      <c r="K164" s="6">
        <v>269</v>
      </c>
      <c r="L164" s="6">
        <v>416</v>
      </c>
      <c r="M164" s="367">
        <v>570</v>
      </c>
      <c r="N164" s="6">
        <v>209</v>
      </c>
      <c r="O164" s="6">
        <v>96</v>
      </c>
      <c r="P164" s="7">
        <v>247</v>
      </c>
      <c r="Q164" s="7">
        <v>163</v>
      </c>
      <c r="R164" s="7">
        <v>239</v>
      </c>
      <c r="S164" s="7">
        <v>299</v>
      </c>
      <c r="T164" s="7">
        <v>132</v>
      </c>
      <c r="U164" s="7">
        <v>241</v>
      </c>
    </row>
    <row r="165" spans="1:22" ht="23.45" customHeight="1" x14ac:dyDescent="0.25">
      <c r="A165" s="11"/>
      <c r="B165" s="184" t="s">
        <v>184</v>
      </c>
      <c r="C165" s="298" t="s">
        <v>223</v>
      </c>
      <c r="D165" s="268"/>
      <c r="E165" s="131">
        <v>3802</v>
      </c>
      <c r="F165" s="133">
        <v>336</v>
      </c>
      <c r="G165" s="384">
        <v>148</v>
      </c>
      <c r="H165" s="24">
        <f>SUM(J165:V165)</f>
        <v>214</v>
      </c>
      <c r="I165" s="24">
        <f>SUM(J165:W165)</f>
        <v>214</v>
      </c>
      <c r="J165" s="427">
        <v>64</v>
      </c>
      <c r="K165" s="367">
        <v>16</v>
      </c>
      <c r="L165" s="367">
        <v>25</v>
      </c>
      <c r="M165" s="132">
        <v>10</v>
      </c>
      <c r="N165" s="367">
        <v>2</v>
      </c>
      <c r="O165" s="367">
        <v>3</v>
      </c>
      <c r="P165" s="367">
        <v>15</v>
      </c>
      <c r="Q165" s="367">
        <v>20</v>
      </c>
      <c r="R165" s="367">
        <v>14</v>
      </c>
      <c r="S165" s="367">
        <v>11</v>
      </c>
      <c r="T165" s="367">
        <v>19</v>
      </c>
      <c r="U165" s="367">
        <v>15</v>
      </c>
    </row>
    <row r="166" spans="1:22" s="121" customFormat="1" ht="15.95" customHeight="1" thickBot="1" x14ac:dyDescent="0.3">
      <c r="A166" s="120"/>
      <c r="B166" s="537" t="s">
        <v>101</v>
      </c>
      <c r="C166" s="538"/>
      <c r="D166" s="538"/>
      <c r="E166" s="538"/>
      <c r="F166" s="538"/>
      <c r="G166" s="538"/>
      <c r="H166" s="538"/>
      <c r="I166" s="538"/>
      <c r="J166" s="538"/>
      <c r="K166" s="538"/>
      <c r="L166" s="538"/>
      <c r="M166" s="538"/>
      <c r="N166" s="538"/>
      <c r="O166" s="538"/>
      <c r="P166" s="538"/>
      <c r="Q166" s="538"/>
      <c r="R166" s="538"/>
      <c r="S166" s="538"/>
      <c r="T166" s="538"/>
      <c r="U166" s="539"/>
    </row>
    <row r="167" spans="1:22" ht="15" customHeight="1" thickBot="1" x14ac:dyDescent="0.3">
      <c r="A167" s="11"/>
      <c r="B167" s="31" t="s">
        <v>107</v>
      </c>
      <c r="E167" s="311">
        <v>16799137.490000002</v>
      </c>
      <c r="F167" s="311">
        <v>15946063.390000001</v>
      </c>
      <c r="G167" s="373">
        <v>15420585.520000001</v>
      </c>
      <c r="H167" s="68">
        <f>SUM(J167:V167)</f>
        <v>14659646.710000001</v>
      </c>
      <c r="I167" s="68">
        <f>SUM(J167:U167)</f>
        <v>14659646.710000001</v>
      </c>
      <c r="J167" s="410">
        <v>1265056.1599999999</v>
      </c>
      <c r="K167" s="332">
        <v>1206181.53</v>
      </c>
      <c r="L167" s="411">
        <v>1185040.54</v>
      </c>
      <c r="M167" s="333">
        <v>1200860.53</v>
      </c>
      <c r="N167" s="264">
        <v>1042231.73</v>
      </c>
      <c r="O167" s="254">
        <v>1282926.03</v>
      </c>
      <c r="P167" s="254">
        <v>1180063.76</v>
      </c>
      <c r="Q167" s="254">
        <v>1096995.75</v>
      </c>
      <c r="R167" s="254">
        <v>1467712.38</v>
      </c>
      <c r="S167" s="414">
        <v>1164494.72</v>
      </c>
      <c r="T167" s="417">
        <v>1266323.6299999999</v>
      </c>
      <c r="U167" s="426">
        <v>1301759.95</v>
      </c>
    </row>
    <row r="168" spans="1:22" s="121" customFormat="1" ht="15.95" customHeight="1" x14ac:dyDescent="0.25">
      <c r="A168" s="120"/>
      <c r="B168" s="558" t="s">
        <v>102</v>
      </c>
      <c r="C168" s="559"/>
      <c r="D168" s="559"/>
      <c r="E168" s="559"/>
      <c r="F168" s="559"/>
      <c r="G168" s="559"/>
      <c r="H168" s="559"/>
      <c r="I168" s="559"/>
      <c r="J168" s="559"/>
      <c r="K168" s="559"/>
      <c r="L168" s="559"/>
      <c r="M168" s="559"/>
      <c r="N168" s="559"/>
      <c r="O168" s="559"/>
      <c r="P168" s="559"/>
      <c r="Q168" s="559"/>
      <c r="R168" s="559"/>
      <c r="S168" s="559"/>
      <c r="T168" s="559"/>
      <c r="U168" s="560"/>
    </row>
    <row r="169" spans="1:22" ht="20.25" customHeight="1" x14ac:dyDescent="0.25">
      <c r="A169" s="11"/>
      <c r="B169" s="31" t="s">
        <v>187</v>
      </c>
      <c r="E169" s="138"/>
      <c r="F169" s="134"/>
      <c r="G169" s="2"/>
      <c r="H169" s="2"/>
      <c r="I169" s="2"/>
      <c r="J169" s="390">
        <v>127340</v>
      </c>
      <c r="K169" s="128">
        <v>127302</v>
      </c>
      <c r="L169" s="128">
        <v>127404</v>
      </c>
      <c r="M169" s="128">
        <v>127405</v>
      </c>
      <c r="N169" s="128">
        <v>127537</v>
      </c>
      <c r="O169" s="128">
        <v>127570</v>
      </c>
      <c r="P169" s="128">
        <v>127697</v>
      </c>
      <c r="Q169" s="128">
        <v>127816</v>
      </c>
      <c r="R169" s="128">
        <v>127808</v>
      </c>
      <c r="S169" s="128">
        <v>127859</v>
      </c>
      <c r="T169" s="129">
        <v>127949</v>
      </c>
      <c r="U169" s="323">
        <v>128221</v>
      </c>
    </row>
    <row r="170" spans="1:22" ht="23.25" customHeight="1" x14ac:dyDescent="0.2">
      <c r="A170" s="175"/>
      <c r="B170" s="176" t="s">
        <v>231</v>
      </c>
      <c r="C170" s="308"/>
      <c r="D170" s="276"/>
      <c r="E170" s="139"/>
      <c r="F170" s="135"/>
      <c r="G170" s="140"/>
      <c r="H170" s="140"/>
      <c r="I170" s="140"/>
      <c r="J170" s="387">
        <f>J169/V170</f>
        <v>0.3904625819468549</v>
      </c>
      <c r="K170" s="387">
        <f>K169/V170</f>
        <v>0.39034606256477555</v>
      </c>
      <c r="L170" s="387">
        <f>L169/V170</f>
        <v>0.39065882511667271</v>
      </c>
      <c r="M170" s="387">
        <f>M169/V170</f>
        <v>0.39066189141620111</v>
      </c>
      <c r="N170" s="387">
        <f>N169/V170</f>
        <v>0.39106664295395033</v>
      </c>
      <c r="O170" s="387">
        <f>O169/V170</f>
        <v>0.39116783083838763</v>
      </c>
      <c r="P170" s="387">
        <f>P169/V170</f>
        <v>0.3915572508784948</v>
      </c>
      <c r="Q170" s="387">
        <f>Q169/V170</f>
        <v>0.39192214052237478</v>
      </c>
      <c r="R170" s="387">
        <f>R169/V170</f>
        <v>0.39189761012614754</v>
      </c>
      <c r="S170" s="387">
        <f>S169/V170</f>
        <v>0.39205399140209612</v>
      </c>
      <c r="T170" s="387">
        <f>T169/V170</f>
        <v>0.3923299583596524</v>
      </c>
      <c r="U170" s="387">
        <f>U169/V170</f>
        <v>0.39316399183137807</v>
      </c>
      <c r="V170" s="324">
        <v>326126</v>
      </c>
    </row>
    <row r="171" spans="1:22" ht="18" customHeight="1" x14ac:dyDescent="0.25">
      <c r="B171" s="537" t="s">
        <v>259</v>
      </c>
      <c r="C171" s="538"/>
      <c r="D171" s="538"/>
      <c r="E171" s="538"/>
      <c r="F171" s="538"/>
      <c r="G171" s="538"/>
      <c r="H171" s="538"/>
      <c r="I171" s="538"/>
      <c r="J171" s="538"/>
      <c r="K171" s="538"/>
      <c r="L171" s="538"/>
      <c r="M171" s="538"/>
      <c r="N171" s="538"/>
      <c r="O171" s="538"/>
      <c r="P171" s="538"/>
      <c r="Q171" s="538"/>
      <c r="R171" s="538"/>
      <c r="S171" s="538"/>
      <c r="T171" s="538"/>
      <c r="U171" s="539"/>
    </row>
    <row r="172" spans="1:22" ht="17.45" customHeight="1" x14ac:dyDescent="0.25">
      <c r="B172" s="507" t="s">
        <v>258</v>
      </c>
      <c r="C172" s="508"/>
      <c r="D172" s="508"/>
      <c r="E172" s="508"/>
      <c r="F172" s="508"/>
      <c r="G172" s="508"/>
      <c r="H172" s="508"/>
      <c r="I172" s="508"/>
      <c r="J172" s="508"/>
      <c r="K172" s="508"/>
      <c r="L172" s="508"/>
      <c r="M172" s="508"/>
      <c r="N172" s="508"/>
      <c r="O172" s="508"/>
      <c r="P172" s="508"/>
      <c r="Q172" s="508"/>
      <c r="R172" s="508"/>
      <c r="S172" s="508"/>
      <c r="T172" s="508"/>
      <c r="U172" s="509"/>
    </row>
    <row r="173" spans="1:22" ht="57" customHeight="1" x14ac:dyDescent="0.25">
      <c r="B173" s="305" t="s">
        <v>257</v>
      </c>
      <c r="G173" s="422"/>
      <c r="H173" s="422"/>
      <c r="I173" s="422"/>
      <c r="J173" s="425">
        <v>1</v>
      </c>
      <c r="K173" s="424">
        <v>1</v>
      </c>
      <c r="L173" s="424">
        <v>1</v>
      </c>
      <c r="M173" s="424">
        <v>1</v>
      </c>
      <c r="N173" s="424">
        <v>1</v>
      </c>
      <c r="O173" s="403">
        <v>1</v>
      </c>
      <c r="P173" s="425">
        <v>1</v>
      </c>
      <c r="Q173" s="424">
        <v>1</v>
      </c>
      <c r="R173" s="424">
        <v>1</v>
      </c>
      <c r="S173" s="424">
        <v>1</v>
      </c>
      <c r="T173" s="424">
        <v>1</v>
      </c>
      <c r="U173" s="424">
        <v>1</v>
      </c>
    </row>
    <row r="174" spans="1:22" ht="71.25" customHeight="1" x14ac:dyDescent="0.25">
      <c r="B174" s="305" t="s">
        <v>256</v>
      </c>
      <c r="G174" s="422"/>
      <c r="H174" s="422"/>
      <c r="I174" s="422"/>
      <c r="J174" s="425">
        <v>1</v>
      </c>
      <c r="K174" s="403">
        <v>0.99739999999999995</v>
      </c>
      <c r="L174" s="424">
        <v>1</v>
      </c>
      <c r="M174" s="424">
        <v>1</v>
      </c>
      <c r="N174" s="424">
        <v>1</v>
      </c>
      <c r="O174" s="403">
        <v>0.99780000000000002</v>
      </c>
      <c r="P174" s="425">
        <v>1</v>
      </c>
      <c r="Q174" s="424">
        <v>1</v>
      </c>
      <c r="R174" s="403">
        <v>0.99809999999999999</v>
      </c>
      <c r="S174" s="424">
        <v>1</v>
      </c>
      <c r="T174" s="424">
        <v>1</v>
      </c>
      <c r="U174" s="424">
        <v>1</v>
      </c>
    </row>
    <row r="175" spans="1:22" ht="20.45" customHeight="1" x14ac:dyDescent="0.25">
      <c r="B175" s="507" t="s">
        <v>29</v>
      </c>
      <c r="C175" s="508"/>
      <c r="D175" s="508"/>
      <c r="E175" s="508"/>
      <c r="F175" s="508"/>
      <c r="G175" s="508"/>
      <c r="H175" s="508"/>
      <c r="I175" s="508"/>
      <c r="J175" s="508"/>
      <c r="K175" s="508"/>
      <c r="L175" s="508"/>
      <c r="M175" s="508"/>
      <c r="N175" s="508"/>
      <c r="O175" s="508"/>
      <c r="P175" s="508"/>
      <c r="Q175" s="508"/>
      <c r="R175" s="508"/>
      <c r="S175" s="508"/>
      <c r="T175" s="508"/>
      <c r="U175" s="509"/>
    </row>
    <row r="176" spans="1:22" ht="29.45" customHeight="1" x14ac:dyDescent="0.25">
      <c r="B176" s="13" t="s">
        <v>255</v>
      </c>
      <c r="G176" s="422"/>
      <c r="H176" s="422"/>
      <c r="I176" s="422"/>
      <c r="J176" s="425">
        <v>1</v>
      </c>
      <c r="K176" s="403">
        <v>0.99109999999999998</v>
      </c>
      <c r="L176" s="424">
        <v>1</v>
      </c>
      <c r="M176" s="424">
        <v>1</v>
      </c>
      <c r="N176" s="424">
        <v>1</v>
      </c>
      <c r="O176" s="403">
        <v>0.99139999999999995</v>
      </c>
      <c r="P176" s="425">
        <v>1</v>
      </c>
      <c r="Q176" s="425">
        <v>1</v>
      </c>
      <c r="R176" s="425">
        <v>1</v>
      </c>
      <c r="S176" s="425">
        <v>1</v>
      </c>
      <c r="T176" s="425">
        <v>1</v>
      </c>
      <c r="U176" s="425">
        <v>1</v>
      </c>
    </row>
    <row r="177" spans="2:30" ht="29.45" customHeight="1" x14ac:dyDescent="0.25">
      <c r="B177" s="305" t="s">
        <v>254</v>
      </c>
      <c r="G177" s="422"/>
      <c r="H177" s="422"/>
      <c r="I177" s="422"/>
      <c r="J177" s="425">
        <v>1</v>
      </c>
      <c r="K177" s="424">
        <v>1</v>
      </c>
      <c r="L177" s="424">
        <v>1</v>
      </c>
      <c r="M177" s="403">
        <v>0.88890000000000002</v>
      </c>
      <c r="N177" s="403">
        <v>0.85709999999999997</v>
      </c>
      <c r="O177" s="403">
        <v>1</v>
      </c>
      <c r="P177" s="425">
        <v>1</v>
      </c>
      <c r="Q177" s="425">
        <v>1</v>
      </c>
      <c r="R177" s="425">
        <v>1</v>
      </c>
      <c r="S177" s="325">
        <v>0.88890000000000002</v>
      </c>
      <c r="T177" s="425">
        <v>1</v>
      </c>
      <c r="U177" s="425">
        <v>1</v>
      </c>
    </row>
    <row r="178" spans="2:30" ht="18.600000000000001" customHeight="1" x14ac:dyDescent="0.25">
      <c r="B178" s="507" t="s">
        <v>253</v>
      </c>
      <c r="C178" s="508"/>
      <c r="D178" s="508"/>
      <c r="E178" s="508"/>
      <c r="F178" s="508"/>
      <c r="G178" s="508"/>
      <c r="H178" s="508"/>
      <c r="I178" s="508"/>
      <c r="J178" s="508"/>
      <c r="K178" s="508"/>
      <c r="L178" s="508"/>
      <c r="M178" s="508"/>
      <c r="N178" s="508"/>
      <c r="O178" s="508"/>
      <c r="P178" s="508"/>
      <c r="Q178" s="508"/>
      <c r="R178" s="508"/>
      <c r="S178" s="508"/>
      <c r="T178" s="508"/>
      <c r="U178" s="509"/>
    </row>
    <row r="179" spans="2:30" ht="52.5" customHeight="1" x14ac:dyDescent="0.25">
      <c r="B179" s="305" t="s">
        <v>252</v>
      </c>
      <c r="G179" s="422"/>
      <c r="H179" s="422"/>
      <c r="I179" s="422"/>
      <c r="J179" s="403">
        <v>0.97419999999999995</v>
      </c>
      <c r="K179" s="403">
        <v>0.99160000000000004</v>
      </c>
      <c r="L179" s="403">
        <v>0.98650000000000004</v>
      </c>
      <c r="M179" s="403">
        <v>0.98119999999999996</v>
      </c>
      <c r="N179" s="403">
        <v>0.98609999999999998</v>
      </c>
      <c r="O179" s="403">
        <v>0.98129999999999995</v>
      </c>
      <c r="P179" s="403">
        <v>0.96140000000000003</v>
      </c>
      <c r="Q179" s="403">
        <v>0.97519999999999996</v>
      </c>
      <c r="R179" s="403">
        <v>0.97150000000000003</v>
      </c>
      <c r="S179" s="403">
        <v>0.97640000000000005</v>
      </c>
      <c r="T179" s="325">
        <v>0.96699999999999997</v>
      </c>
      <c r="U179" s="403">
        <v>0.96240000000000003</v>
      </c>
    </row>
    <row r="180" spans="2:30" ht="45" customHeight="1" x14ac:dyDescent="0.25">
      <c r="B180" s="305" t="s">
        <v>251</v>
      </c>
      <c r="G180" s="422"/>
      <c r="H180" s="422"/>
      <c r="I180" s="422"/>
      <c r="J180" s="403">
        <v>0.96140000000000003</v>
      </c>
      <c r="K180" s="403">
        <v>0.97389999999999999</v>
      </c>
      <c r="L180" s="403">
        <v>0.95909999999999995</v>
      </c>
      <c r="M180" s="403">
        <v>0.97270000000000001</v>
      </c>
      <c r="N180" s="403">
        <v>0.96970000000000001</v>
      </c>
      <c r="O180" s="403">
        <v>0.96840000000000004</v>
      </c>
      <c r="P180" s="403">
        <v>0.96189999999999998</v>
      </c>
      <c r="Q180" s="403">
        <v>0.96460000000000001</v>
      </c>
      <c r="R180" s="403">
        <v>0.95320000000000005</v>
      </c>
      <c r="S180" s="403">
        <v>0.95709999999999995</v>
      </c>
      <c r="T180" s="403">
        <v>0.96060000000000001</v>
      </c>
      <c r="U180" s="403">
        <v>0.95430000000000004</v>
      </c>
    </row>
    <row r="181" spans="2:30" ht="29.45" customHeight="1" x14ac:dyDescent="0.25">
      <c r="B181" s="13" t="s">
        <v>250</v>
      </c>
      <c r="G181" s="422"/>
      <c r="H181" s="422"/>
      <c r="I181" s="422"/>
      <c r="J181" s="424">
        <v>1</v>
      </c>
      <c r="K181" s="403">
        <v>0.98109999999999997</v>
      </c>
      <c r="L181" s="403">
        <v>0.98529999999999995</v>
      </c>
      <c r="M181" s="403">
        <v>0.97570000000000001</v>
      </c>
      <c r="N181" s="403">
        <v>0.97460000000000002</v>
      </c>
      <c r="O181" s="403">
        <v>0.97940000000000005</v>
      </c>
      <c r="P181" s="403">
        <v>0.97509999999999997</v>
      </c>
      <c r="Q181" s="403">
        <v>0.95050000000000001</v>
      </c>
      <c r="R181" s="403">
        <v>0.95650000000000002</v>
      </c>
      <c r="S181" s="403">
        <v>0.97860000000000003</v>
      </c>
      <c r="T181" s="403">
        <v>0.98009999999999997</v>
      </c>
      <c r="U181" s="403">
        <v>0.97560000000000002</v>
      </c>
    </row>
    <row r="182" spans="2:30" s="181" customFormat="1" ht="15.6" customHeight="1" x14ac:dyDescent="0.25">
      <c r="B182" s="507" t="s">
        <v>24</v>
      </c>
      <c r="C182" s="508"/>
      <c r="D182" s="508"/>
      <c r="E182" s="508"/>
      <c r="F182" s="508"/>
      <c r="G182" s="508"/>
      <c r="H182" s="508"/>
      <c r="I182" s="508"/>
      <c r="J182" s="508"/>
      <c r="K182" s="508"/>
      <c r="L182" s="508"/>
      <c r="M182" s="508"/>
      <c r="N182" s="508"/>
      <c r="O182" s="508"/>
      <c r="P182" s="508"/>
      <c r="Q182" s="508"/>
      <c r="R182" s="508"/>
      <c r="S182" s="508"/>
      <c r="T182" s="508"/>
      <c r="U182" s="509"/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2:30" ht="29.45" customHeight="1" x14ac:dyDescent="0.25">
      <c r="B183" s="305" t="s">
        <v>249</v>
      </c>
      <c r="G183" s="422"/>
      <c r="H183" s="422"/>
      <c r="I183" s="422"/>
      <c r="J183" s="424">
        <v>1</v>
      </c>
      <c r="K183" s="424">
        <v>1</v>
      </c>
      <c r="L183" s="424">
        <v>1</v>
      </c>
      <c r="M183" s="425">
        <v>1</v>
      </c>
      <c r="N183" s="425">
        <v>1</v>
      </c>
      <c r="O183" s="425">
        <v>1</v>
      </c>
      <c r="P183" s="424">
        <v>1</v>
      </c>
      <c r="Q183" s="425">
        <v>1</v>
      </c>
      <c r="R183" s="425">
        <v>1</v>
      </c>
      <c r="S183" s="424">
        <v>0.96</v>
      </c>
      <c r="T183" s="425">
        <v>1</v>
      </c>
      <c r="U183" s="425">
        <v>1</v>
      </c>
    </row>
    <row r="184" spans="2:30" ht="29.45" customHeight="1" x14ac:dyDescent="0.25">
      <c r="B184" s="305" t="s">
        <v>248</v>
      </c>
      <c r="G184" s="422"/>
      <c r="H184" s="422"/>
      <c r="I184" s="422"/>
      <c r="J184" s="424">
        <v>1</v>
      </c>
      <c r="K184" s="424">
        <v>1</v>
      </c>
      <c r="L184" s="424">
        <v>1</v>
      </c>
      <c r="M184" s="425">
        <v>0.94</v>
      </c>
      <c r="N184" s="425">
        <v>1</v>
      </c>
      <c r="O184" s="425">
        <v>1</v>
      </c>
      <c r="P184" s="425">
        <v>1</v>
      </c>
      <c r="Q184" s="425">
        <v>1</v>
      </c>
      <c r="R184" s="425">
        <v>1</v>
      </c>
      <c r="S184" s="425">
        <v>1</v>
      </c>
      <c r="T184" s="425">
        <v>1</v>
      </c>
      <c r="U184" s="425">
        <v>1</v>
      </c>
    </row>
    <row r="185" spans="2:30" ht="18" customHeight="1" x14ac:dyDescent="0.25">
      <c r="B185" s="507" t="s">
        <v>247</v>
      </c>
      <c r="C185" s="508"/>
      <c r="D185" s="508"/>
      <c r="E185" s="508"/>
      <c r="F185" s="508"/>
      <c r="G185" s="508"/>
      <c r="H185" s="508"/>
      <c r="I185" s="508"/>
      <c r="J185" s="508"/>
      <c r="K185" s="508"/>
      <c r="L185" s="508"/>
      <c r="M185" s="508"/>
      <c r="N185" s="508"/>
      <c r="O185" s="508"/>
      <c r="P185" s="508"/>
      <c r="Q185" s="508"/>
      <c r="R185" s="508"/>
      <c r="S185" s="508"/>
      <c r="T185" s="508"/>
      <c r="U185" s="509"/>
    </row>
    <row r="186" spans="2:30" ht="29.45" customHeight="1" x14ac:dyDescent="0.25">
      <c r="B186" s="305" t="s">
        <v>246</v>
      </c>
      <c r="G186" s="422"/>
      <c r="H186" s="422"/>
      <c r="I186" s="422"/>
      <c r="J186" s="424">
        <v>1</v>
      </c>
      <c r="K186" s="424">
        <v>1</v>
      </c>
      <c r="L186" s="403">
        <v>0.9677</v>
      </c>
      <c r="M186" s="424">
        <v>0.83</v>
      </c>
      <c r="N186" s="424">
        <v>1</v>
      </c>
      <c r="O186" s="403">
        <v>0.94</v>
      </c>
      <c r="P186" s="425">
        <v>1</v>
      </c>
      <c r="Q186" s="403">
        <v>0.9032</v>
      </c>
      <c r="R186" s="424">
        <v>1</v>
      </c>
      <c r="S186" s="425">
        <v>0.93</v>
      </c>
      <c r="T186" s="424">
        <v>0.94</v>
      </c>
      <c r="U186" s="424">
        <v>0.96</v>
      </c>
    </row>
    <row r="187" spans="2:30" ht="29.45" customHeight="1" x14ac:dyDescent="0.25">
      <c r="B187" s="305" t="s">
        <v>245</v>
      </c>
      <c r="G187" s="422"/>
      <c r="H187" s="422"/>
      <c r="I187" s="422"/>
      <c r="J187" s="424">
        <v>0.95</v>
      </c>
      <c r="K187" s="424">
        <v>1</v>
      </c>
      <c r="L187" s="403">
        <v>0.96299999999999997</v>
      </c>
      <c r="M187" s="424">
        <v>0.94</v>
      </c>
      <c r="N187" s="424">
        <v>1</v>
      </c>
      <c r="O187" s="424">
        <v>0.97</v>
      </c>
      <c r="P187" s="425">
        <v>1</v>
      </c>
      <c r="Q187" s="424">
        <v>0.96</v>
      </c>
      <c r="R187" s="424">
        <v>1</v>
      </c>
      <c r="S187" s="424">
        <v>0.96</v>
      </c>
      <c r="T187" s="424">
        <v>0.97</v>
      </c>
      <c r="U187" s="424">
        <v>0.94</v>
      </c>
    </row>
    <row r="188" spans="2:30" ht="19.5" customHeight="1" x14ac:dyDescent="0.25">
      <c r="B188" s="507" t="s">
        <v>101</v>
      </c>
      <c r="C188" s="508"/>
      <c r="D188" s="508"/>
      <c r="E188" s="508"/>
      <c r="F188" s="508"/>
      <c r="G188" s="508"/>
      <c r="H188" s="508"/>
      <c r="I188" s="508"/>
      <c r="J188" s="508"/>
      <c r="K188" s="508"/>
      <c r="L188" s="508"/>
      <c r="M188" s="508"/>
      <c r="N188" s="508"/>
      <c r="O188" s="508"/>
      <c r="P188" s="508"/>
      <c r="Q188" s="508"/>
      <c r="R188" s="508"/>
      <c r="S188" s="508"/>
      <c r="T188" s="508"/>
      <c r="U188" s="509"/>
    </row>
    <row r="189" spans="2:30" ht="29.45" customHeight="1" x14ac:dyDescent="0.15">
      <c r="B189" s="13" t="s">
        <v>244</v>
      </c>
      <c r="G189" s="422"/>
      <c r="H189" s="422"/>
      <c r="I189" s="422"/>
      <c r="J189" s="403">
        <v>0.89219999999999999</v>
      </c>
      <c r="K189" s="403">
        <v>0.89880000000000004</v>
      </c>
      <c r="L189" s="403">
        <v>0.91520000000000001</v>
      </c>
      <c r="M189" s="423">
        <v>0.92359999999999998</v>
      </c>
      <c r="N189" s="403">
        <v>0.93179999999999996</v>
      </c>
      <c r="O189" s="403">
        <v>0.94099999999999995</v>
      </c>
      <c r="P189" s="403">
        <v>0.94969999999999999</v>
      </c>
      <c r="Q189" s="403">
        <v>0.95899999999999996</v>
      </c>
      <c r="R189" s="403">
        <v>0.96560000000000001</v>
      </c>
      <c r="S189" s="403">
        <v>0.97370000000000001</v>
      </c>
      <c r="T189" s="403">
        <v>0.97519999999999996</v>
      </c>
      <c r="U189" s="403">
        <v>0.97589999999999999</v>
      </c>
    </row>
    <row r="190" spans="2:30" ht="29.45" customHeight="1" x14ac:dyDescent="0.15">
      <c r="B190" s="13" t="s">
        <v>243</v>
      </c>
      <c r="G190" s="422"/>
      <c r="H190" s="422"/>
      <c r="I190" s="422"/>
      <c r="J190" s="403">
        <v>0.90139999999999998</v>
      </c>
      <c r="K190" s="403">
        <v>0.89249999999999996</v>
      </c>
      <c r="L190" s="403">
        <v>0.89370000000000005</v>
      </c>
      <c r="M190" s="423">
        <v>0.88970000000000005</v>
      </c>
      <c r="N190" s="403">
        <v>0.89600000000000002</v>
      </c>
      <c r="O190" s="403">
        <v>0.88949999999999996</v>
      </c>
      <c r="P190" s="403">
        <v>0.90410000000000001</v>
      </c>
      <c r="Q190" s="403">
        <v>0.90080000000000005</v>
      </c>
      <c r="R190" s="403">
        <v>0.90269999999999995</v>
      </c>
      <c r="S190" s="403">
        <v>0.90100000000000002</v>
      </c>
      <c r="T190" s="403">
        <v>0.90290000000000004</v>
      </c>
      <c r="U190" s="424">
        <v>0.91</v>
      </c>
    </row>
    <row r="191" spans="2:30" ht="29.45" customHeight="1" x14ac:dyDescent="0.25">
      <c r="B191" s="13" t="s">
        <v>242</v>
      </c>
      <c r="G191" s="422"/>
      <c r="H191" s="422"/>
      <c r="I191" s="422"/>
      <c r="J191" s="403">
        <v>0.68799999999999994</v>
      </c>
      <c r="K191" s="403">
        <v>0.69440000000000002</v>
      </c>
      <c r="L191" s="403">
        <v>0.69499999999999995</v>
      </c>
      <c r="M191" s="403">
        <v>0.69310000000000005</v>
      </c>
      <c r="N191" s="403">
        <v>0.68410000000000004</v>
      </c>
      <c r="O191" s="403">
        <v>0.68720000000000003</v>
      </c>
      <c r="P191" s="403">
        <v>0.68579999999999997</v>
      </c>
      <c r="Q191" s="403">
        <v>0.68320000000000003</v>
      </c>
      <c r="R191" s="403">
        <v>0.68620000000000003</v>
      </c>
      <c r="S191" s="403">
        <v>0.68740000000000001</v>
      </c>
      <c r="T191" s="403">
        <v>0.68720000000000003</v>
      </c>
      <c r="U191" s="403">
        <v>0.68779999999999997</v>
      </c>
    </row>
    <row r="192" spans="2:30" ht="29.45" customHeight="1" x14ac:dyDescent="0.25">
      <c r="B192" s="13" t="s">
        <v>241</v>
      </c>
      <c r="G192" s="422"/>
      <c r="H192" s="422"/>
      <c r="I192" s="422"/>
      <c r="J192" s="403">
        <v>0.37780000000000002</v>
      </c>
      <c r="K192" s="403">
        <v>0.45950000000000002</v>
      </c>
      <c r="L192" s="403">
        <v>0.52170000000000005</v>
      </c>
      <c r="M192" s="403">
        <v>0.56910000000000005</v>
      </c>
      <c r="N192" s="403">
        <v>0.58589999999999998</v>
      </c>
      <c r="O192" s="403">
        <v>0.621</v>
      </c>
      <c r="P192" s="403">
        <v>0.64070000000000005</v>
      </c>
      <c r="Q192" s="403">
        <v>0.65310000000000001</v>
      </c>
      <c r="R192" s="403">
        <v>0.67800000000000005</v>
      </c>
      <c r="S192" s="403">
        <v>0.68910000000000005</v>
      </c>
      <c r="T192" s="403">
        <v>0.7006</v>
      </c>
      <c r="U192" s="403">
        <v>0.71150000000000002</v>
      </c>
    </row>
    <row r="193" ht="29.45" customHeight="1" x14ac:dyDescent="0.25"/>
  </sheetData>
  <mergeCells count="41">
    <mergeCell ref="B2:U2"/>
    <mergeCell ref="B3:U3"/>
    <mergeCell ref="B4:U4"/>
    <mergeCell ref="B12:U12"/>
    <mergeCell ref="B23:U23"/>
    <mergeCell ref="B43:U43"/>
    <mergeCell ref="B46:U46"/>
    <mergeCell ref="B49:U49"/>
    <mergeCell ref="E53:F54"/>
    <mergeCell ref="G53:G54"/>
    <mergeCell ref="H53:H54"/>
    <mergeCell ref="I53:I54"/>
    <mergeCell ref="B57:U57"/>
    <mergeCell ref="B62:U62"/>
    <mergeCell ref="B75:U75"/>
    <mergeCell ref="B76:U76"/>
    <mergeCell ref="B82:U82"/>
    <mergeCell ref="B86:U86"/>
    <mergeCell ref="B96:U96"/>
    <mergeCell ref="B103:U103"/>
    <mergeCell ref="B106:U106"/>
    <mergeCell ref="B116:U116"/>
    <mergeCell ref="B117:U117"/>
    <mergeCell ref="B123:U123"/>
    <mergeCell ref="B172:U172"/>
    <mergeCell ref="B128:U128"/>
    <mergeCell ref="B135:U135"/>
    <mergeCell ref="B136:U136"/>
    <mergeCell ref="B141:U141"/>
    <mergeCell ref="B147:U147"/>
    <mergeCell ref="B148:U148"/>
    <mergeCell ref="B157:U157"/>
    <mergeCell ref="B163:U163"/>
    <mergeCell ref="B166:U166"/>
    <mergeCell ref="B168:U168"/>
    <mergeCell ref="B171:U171"/>
    <mergeCell ref="B175:U175"/>
    <mergeCell ref="B178:U178"/>
    <mergeCell ref="B182:U182"/>
    <mergeCell ref="B185:U185"/>
    <mergeCell ref="B188:U188"/>
  </mergeCells>
  <pageMargins left="0.25" right="0.25" top="0.75" bottom="0.75" header="0.3" footer="0.3"/>
  <pageSetup scale="3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76FA-12E8-41A1-B478-4A05F7FF343A}">
  <sheetPr>
    <pageSetUpPr fitToPage="1"/>
  </sheetPr>
  <dimension ref="A1:V241"/>
  <sheetViews>
    <sheetView topLeftCell="B1" zoomScaleNormal="100" workbookViewId="0">
      <pane ySplit="1" topLeftCell="A103" activePane="bottomLeft" state="frozen"/>
      <selection activeCell="B1" sqref="B1"/>
      <selection pane="bottomLeft" activeCell="I118" sqref="I118:T118"/>
    </sheetView>
  </sheetViews>
  <sheetFormatPr defaultColWidth="8.85546875" defaultRowHeight="12.75" x14ac:dyDescent="0.25"/>
  <cols>
    <col min="1" max="1" width="9.140625" style="13" hidden="1" customWidth="1"/>
    <col min="2" max="2" width="39.140625" style="13" customWidth="1"/>
    <col min="3" max="3" width="1.42578125" style="13" hidden="1" customWidth="1"/>
    <col min="4" max="4" width="15.85546875" style="269" hidden="1" customWidth="1"/>
    <col min="5" max="6" width="15.85546875" style="132" hidden="1" customWidth="1"/>
    <col min="7" max="8" width="15.85546875" style="119" customWidth="1"/>
    <col min="9" max="9" width="15.85546875" style="132" customWidth="1"/>
    <col min="10" max="13" width="19.5703125" style="132" customWidth="1"/>
    <col min="14" max="14" width="19.5703125" style="311" customWidth="1"/>
    <col min="15" max="20" width="19.5703125" style="132" customWidth="1"/>
    <col min="21" max="21" width="19.5703125" style="13" customWidth="1"/>
    <col min="22" max="16384" width="8.85546875" style="13"/>
  </cols>
  <sheetData>
    <row r="1" spans="1:22" s="188" customFormat="1" ht="28.5" customHeight="1" x14ac:dyDescent="0.25">
      <c r="A1" s="189"/>
      <c r="B1" s="190"/>
      <c r="C1" s="190"/>
      <c r="D1" s="280"/>
      <c r="E1" s="191" t="s">
        <v>213</v>
      </c>
      <c r="F1" s="192" t="s">
        <v>217</v>
      </c>
      <c r="G1" s="193" t="s">
        <v>220</v>
      </c>
      <c r="H1" s="193" t="s">
        <v>227</v>
      </c>
      <c r="I1" s="194" t="s">
        <v>1</v>
      </c>
      <c r="J1" s="191" t="s">
        <v>2</v>
      </c>
      <c r="K1" s="191" t="s">
        <v>3</v>
      </c>
      <c r="L1" s="191" t="s">
        <v>4</v>
      </c>
      <c r="M1" s="191" t="s">
        <v>5</v>
      </c>
      <c r="N1" s="341" t="s">
        <v>6</v>
      </c>
      <c r="O1" s="191" t="s">
        <v>7</v>
      </c>
      <c r="P1" s="191" t="s">
        <v>8</v>
      </c>
      <c r="Q1" s="191" t="s">
        <v>9</v>
      </c>
      <c r="R1" s="191" t="s">
        <v>10</v>
      </c>
      <c r="S1" s="191" t="s">
        <v>11</v>
      </c>
      <c r="T1" s="191" t="s">
        <v>12</v>
      </c>
    </row>
    <row r="2" spans="1:22" s="121" customFormat="1" ht="15.95" customHeight="1" x14ac:dyDescent="0.25">
      <c r="A2" s="120"/>
      <c r="B2" s="531" t="s">
        <v>98</v>
      </c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3"/>
    </row>
    <row r="3" spans="1:22" s="121" customFormat="1" ht="15.95" customHeight="1" x14ac:dyDescent="0.25">
      <c r="A3" s="120"/>
      <c r="B3" s="547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48"/>
      <c r="O3" s="548"/>
      <c r="P3" s="548"/>
      <c r="Q3" s="548"/>
      <c r="R3" s="548"/>
      <c r="S3" s="548"/>
      <c r="T3" s="549"/>
    </row>
    <row r="4" spans="1:22" s="121" customFormat="1" ht="12.95" customHeight="1" x14ac:dyDescent="0.25">
      <c r="A4" s="120"/>
      <c r="B4" s="550" t="s">
        <v>13</v>
      </c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2"/>
    </row>
    <row r="5" spans="1:22" ht="30" customHeight="1" x14ac:dyDescent="0.25">
      <c r="A5" s="11"/>
      <c r="B5" s="4" t="s">
        <v>115</v>
      </c>
      <c r="C5" s="291" t="s">
        <v>204</v>
      </c>
      <c r="D5" s="265"/>
      <c r="E5" s="119">
        <v>3067</v>
      </c>
      <c r="F5" s="119">
        <v>3153</v>
      </c>
      <c r="G5" s="372">
        <v>2758</v>
      </c>
      <c r="H5" s="5">
        <f>SUM(J5:U5)</f>
        <v>2081</v>
      </c>
      <c r="I5" s="6">
        <v>144</v>
      </c>
      <c r="J5" s="7">
        <v>145</v>
      </c>
      <c r="K5" s="7">
        <v>143</v>
      </c>
      <c r="L5" s="7">
        <v>187</v>
      </c>
      <c r="M5" s="7">
        <v>198</v>
      </c>
      <c r="N5" s="7">
        <v>189</v>
      </c>
      <c r="O5" s="7">
        <v>195</v>
      </c>
      <c r="P5" s="7">
        <v>196</v>
      </c>
      <c r="Q5" s="7">
        <v>232</v>
      </c>
      <c r="R5" s="7">
        <v>215</v>
      </c>
      <c r="S5" s="7">
        <v>214</v>
      </c>
      <c r="T5" s="8">
        <v>167</v>
      </c>
    </row>
    <row r="6" spans="1:22" ht="21" customHeight="1" x14ac:dyDescent="0.25">
      <c r="A6" s="11"/>
      <c r="B6" s="9" t="s">
        <v>97</v>
      </c>
      <c r="C6" s="291" t="s">
        <v>204</v>
      </c>
      <c r="D6" s="266"/>
      <c r="E6" s="119">
        <v>1429</v>
      </c>
      <c r="F6" s="119">
        <v>1390</v>
      </c>
      <c r="G6" s="372">
        <v>1459</v>
      </c>
      <c r="H6" s="5">
        <f t="shared" ref="G6:H11" si="0">SUM(J6:U6)</f>
        <v>1240</v>
      </c>
      <c r="I6" s="6">
        <v>79</v>
      </c>
      <c r="J6" s="7">
        <v>85</v>
      </c>
      <c r="K6" s="7">
        <v>84</v>
      </c>
      <c r="L6" s="7">
        <v>121</v>
      </c>
      <c r="M6" s="7">
        <v>112</v>
      </c>
      <c r="N6" s="7">
        <v>115</v>
      </c>
      <c r="O6" s="7">
        <v>108</v>
      </c>
      <c r="P6" s="7">
        <v>111</v>
      </c>
      <c r="Q6" s="7">
        <v>142</v>
      </c>
      <c r="R6" s="7">
        <v>135</v>
      </c>
      <c r="S6" s="7">
        <v>136</v>
      </c>
      <c r="T6" s="8">
        <v>91</v>
      </c>
    </row>
    <row r="7" spans="1:22" ht="33.950000000000003" customHeight="1" x14ac:dyDescent="0.25">
      <c r="A7" s="11"/>
      <c r="B7" s="17" t="s">
        <v>116</v>
      </c>
      <c r="C7" s="291" t="s">
        <v>204</v>
      </c>
      <c r="D7" s="267"/>
      <c r="E7" s="119">
        <v>3905</v>
      </c>
      <c r="F7" s="119">
        <v>5404</v>
      </c>
      <c r="G7" s="372">
        <v>3641</v>
      </c>
      <c r="H7" s="5">
        <f t="shared" si="0"/>
        <v>3993</v>
      </c>
      <c r="I7" s="6">
        <v>381</v>
      </c>
      <c r="J7" s="7">
        <v>393</v>
      </c>
      <c r="K7" s="132">
        <v>321</v>
      </c>
      <c r="L7" s="7">
        <v>399</v>
      </c>
      <c r="M7" s="7">
        <v>396</v>
      </c>
      <c r="N7" s="7">
        <v>392</v>
      </c>
      <c r="O7" s="7">
        <v>410</v>
      </c>
      <c r="P7" s="7">
        <v>404</v>
      </c>
      <c r="Q7" s="7">
        <v>452</v>
      </c>
      <c r="R7" s="7">
        <v>500</v>
      </c>
      <c r="S7" s="7">
        <v>326</v>
      </c>
      <c r="T7" s="8" t="s">
        <v>39</v>
      </c>
    </row>
    <row r="8" spans="1:22" ht="27.95" customHeight="1" x14ac:dyDescent="0.25">
      <c r="A8" s="11"/>
      <c r="B8" s="4" t="s">
        <v>117</v>
      </c>
      <c r="C8" s="291" t="s">
        <v>204</v>
      </c>
      <c r="D8" s="265"/>
      <c r="E8" s="119">
        <v>205</v>
      </c>
      <c r="F8" s="119">
        <v>295</v>
      </c>
      <c r="G8" s="372">
        <v>400</v>
      </c>
      <c r="H8" s="5">
        <f t="shared" si="0"/>
        <v>294</v>
      </c>
      <c r="I8" s="6">
        <v>20</v>
      </c>
      <c r="J8" s="7">
        <v>19</v>
      </c>
      <c r="K8" s="132">
        <v>32</v>
      </c>
      <c r="L8" s="7">
        <v>32</v>
      </c>
      <c r="M8" s="7">
        <v>36</v>
      </c>
      <c r="N8" s="7">
        <v>20</v>
      </c>
      <c r="O8" s="7">
        <v>25</v>
      </c>
      <c r="P8" s="7">
        <v>30</v>
      </c>
      <c r="Q8" s="7">
        <v>36</v>
      </c>
      <c r="R8" s="7">
        <v>24</v>
      </c>
      <c r="S8" s="7">
        <v>24</v>
      </c>
      <c r="T8" s="8">
        <v>16</v>
      </c>
    </row>
    <row r="9" spans="1:22" ht="1.5" customHeight="1" x14ac:dyDescent="0.25">
      <c r="A9" s="11"/>
      <c r="B9" s="184" t="s">
        <v>108</v>
      </c>
      <c r="C9" s="291" t="s">
        <v>204</v>
      </c>
      <c r="D9" s="268"/>
      <c r="E9" s="119">
        <v>0</v>
      </c>
      <c r="F9" s="119">
        <v>0</v>
      </c>
      <c r="G9" s="372">
        <v>0</v>
      </c>
      <c r="H9" s="5">
        <f t="shared" si="0"/>
        <v>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2" ht="23.45" customHeight="1" x14ac:dyDescent="0.25">
      <c r="A10" s="11"/>
      <c r="B10" s="17" t="s">
        <v>118</v>
      </c>
      <c r="C10" s="291" t="s">
        <v>204</v>
      </c>
      <c r="D10" s="267"/>
      <c r="E10" s="119">
        <v>1188</v>
      </c>
      <c r="F10" s="119">
        <v>1107</v>
      </c>
      <c r="G10" s="372">
        <v>1057</v>
      </c>
      <c r="H10" s="5">
        <f t="shared" si="0"/>
        <v>946</v>
      </c>
      <c r="I10" s="6">
        <v>59</v>
      </c>
      <c r="J10" s="7">
        <v>66</v>
      </c>
      <c r="K10" s="7">
        <v>52</v>
      </c>
      <c r="L10" s="7">
        <v>89</v>
      </c>
      <c r="M10" s="7">
        <v>76</v>
      </c>
      <c r="N10" s="7">
        <v>95</v>
      </c>
      <c r="O10" s="7">
        <v>83</v>
      </c>
      <c r="P10" s="7">
        <v>81</v>
      </c>
      <c r="Q10" s="7">
        <v>106</v>
      </c>
      <c r="R10" s="7">
        <v>111</v>
      </c>
      <c r="S10" s="7">
        <v>112</v>
      </c>
      <c r="T10" s="8">
        <v>75</v>
      </c>
    </row>
    <row r="11" spans="1:22" ht="2.4500000000000002" hidden="1" customHeight="1" x14ac:dyDescent="0.25">
      <c r="A11" s="11"/>
      <c r="B11" s="185" t="s">
        <v>109</v>
      </c>
      <c r="C11" s="291" t="s">
        <v>204</v>
      </c>
      <c r="D11" s="266"/>
      <c r="E11" s="119">
        <v>0</v>
      </c>
      <c r="F11" s="119">
        <v>0</v>
      </c>
      <c r="G11" s="372">
        <f t="shared" si="0"/>
        <v>0</v>
      </c>
      <c r="H11" s="5">
        <f t="shared" si="0"/>
        <v>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V11" s="313"/>
    </row>
    <row r="12" spans="1:22" ht="15" hidden="1" customHeight="1" x14ac:dyDescent="0.25">
      <c r="A12" s="11"/>
      <c r="B12" s="540" t="s">
        <v>14</v>
      </c>
      <c r="C12" s="541"/>
      <c r="D12" s="541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3"/>
      <c r="S12" s="553"/>
      <c r="T12" s="554"/>
      <c r="V12" s="313"/>
    </row>
    <row r="13" spans="1:22" ht="12.75" hidden="1" customHeight="1" x14ac:dyDescent="0.25">
      <c r="A13" s="11"/>
      <c r="B13" s="195" t="s">
        <v>190</v>
      </c>
      <c r="C13" s="174"/>
      <c r="E13" s="196"/>
      <c r="F13" s="197"/>
      <c r="G13" s="203"/>
      <c r="H13" s="203"/>
      <c r="I13" s="198"/>
      <c r="J13" s="7"/>
      <c r="K13" s="7"/>
      <c r="L13" s="7"/>
      <c r="M13" s="7"/>
      <c r="N13" s="254"/>
      <c r="O13" s="7"/>
      <c r="P13" s="7"/>
      <c r="Q13" s="7"/>
      <c r="R13" s="7"/>
      <c r="S13" s="7"/>
      <c r="T13" s="8"/>
      <c r="V13" s="313"/>
    </row>
    <row r="14" spans="1:22" ht="12.75" hidden="1" customHeight="1" x14ac:dyDescent="0.25">
      <c r="A14" s="11"/>
      <c r="B14" s="202" t="s">
        <v>15</v>
      </c>
      <c r="C14" s="296"/>
      <c r="E14" s="196"/>
      <c r="F14" s="197"/>
      <c r="G14" s="204"/>
      <c r="H14" s="204"/>
      <c r="I14" s="6"/>
      <c r="J14" s="7">
        <v>117</v>
      </c>
      <c r="K14" s="7"/>
      <c r="L14" s="7"/>
      <c r="M14" s="7"/>
      <c r="N14" s="254"/>
      <c r="O14" s="7"/>
      <c r="P14" s="7"/>
      <c r="Q14" s="7"/>
      <c r="R14" s="7"/>
      <c r="S14" s="7"/>
      <c r="T14" s="8"/>
      <c r="V14" s="313"/>
    </row>
    <row r="15" spans="1:22" hidden="1" x14ac:dyDescent="0.25">
      <c r="A15" s="11"/>
      <c r="B15" s="202" t="s">
        <v>16</v>
      </c>
      <c r="C15" s="296"/>
      <c r="E15" s="196"/>
      <c r="F15" s="197"/>
      <c r="G15" s="199"/>
      <c r="H15" s="199"/>
      <c r="I15" s="6"/>
      <c r="J15" s="7">
        <v>93</v>
      </c>
      <c r="K15" s="7"/>
      <c r="L15" s="7"/>
      <c r="M15" s="7"/>
      <c r="N15" s="254"/>
      <c r="O15" s="7"/>
      <c r="P15" s="7"/>
      <c r="Q15" s="7"/>
      <c r="R15" s="7"/>
      <c r="S15" s="7"/>
      <c r="T15" s="8"/>
    </row>
    <row r="16" spans="1:22" hidden="1" x14ac:dyDescent="0.25">
      <c r="A16" s="11"/>
      <c r="B16" s="202" t="s">
        <v>60</v>
      </c>
      <c r="C16" s="296"/>
      <c r="E16" s="196"/>
      <c r="F16" s="197"/>
      <c r="G16" s="205"/>
      <c r="H16" s="205"/>
      <c r="I16" s="6"/>
      <c r="J16" s="7"/>
      <c r="K16" s="7"/>
      <c r="L16" s="7"/>
      <c r="M16" s="7"/>
      <c r="N16" s="254"/>
      <c r="O16" s="7"/>
      <c r="P16" s="7"/>
      <c r="Q16" s="7"/>
      <c r="R16" s="7"/>
      <c r="S16" s="7"/>
      <c r="T16" s="8"/>
    </row>
    <row r="17" spans="1:20" hidden="1" x14ac:dyDescent="0.25">
      <c r="A17" s="11"/>
      <c r="B17" s="200" t="s">
        <v>191</v>
      </c>
      <c r="C17" s="174"/>
      <c r="E17" s="196"/>
      <c r="F17" s="197"/>
      <c r="G17" s="5"/>
      <c r="H17" s="5"/>
      <c r="I17" s="14"/>
      <c r="J17" s="15"/>
      <c r="K17" s="15"/>
      <c r="L17" s="15"/>
      <c r="M17" s="15"/>
      <c r="N17" s="342"/>
      <c r="O17" s="15"/>
      <c r="P17" s="15"/>
      <c r="Q17" s="15"/>
      <c r="R17" s="15"/>
      <c r="S17" s="15"/>
      <c r="T17" s="16"/>
    </row>
    <row r="18" spans="1:20" hidden="1" x14ac:dyDescent="0.25">
      <c r="A18" s="11"/>
      <c r="B18" s="200" t="s">
        <v>192</v>
      </c>
      <c r="C18" s="174"/>
      <c r="E18" s="196"/>
      <c r="F18" s="197"/>
      <c r="G18" s="18"/>
      <c r="H18" s="18"/>
      <c r="I18" s="14"/>
      <c r="J18" s="15"/>
      <c r="K18" s="15"/>
      <c r="L18" s="15"/>
      <c r="M18" s="15"/>
      <c r="N18" s="342"/>
      <c r="O18" s="15"/>
      <c r="P18" s="15"/>
      <c r="Q18" s="15"/>
      <c r="R18" s="15"/>
      <c r="S18" s="15"/>
      <c r="T18" s="16"/>
    </row>
    <row r="19" spans="1:20" hidden="1" x14ac:dyDescent="0.25">
      <c r="A19" s="11"/>
      <c r="B19" s="200" t="s">
        <v>193</v>
      </c>
      <c r="C19" s="174"/>
      <c r="E19" s="196"/>
      <c r="F19" s="197"/>
      <c r="G19" s="18"/>
      <c r="H19" s="18"/>
      <c r="I19" s="14"/>
      <c r="J19" s="15"/>
      <c r="K19" s="15"/>
      <c r="L19" s="15"/>
      <c r="M19" s="15"/>
      <c r="N19" s="342"/>
      <c r="O19" s="15"/>
      <c r="P19" s="15"/>
      <c r="Q19" s="15"/>
      <c r="R19" s="15"/>
      <c r="S19" s="15"/>
      <c r="T19" s="16"/>
    </row>
    <row r="20" spans="1:20" ht="37.5" hidden="1" customHeight="1" x14ac:dyDescent="0.25">
      <c r="A20" s="11"/>
      <c r="B20" s="200" t="s">
        <v>194</v>
      </c>
      <c r="C20" s="174"/>
      <c r="E20" s="196"/>
      <c r="F20" s="197"/>
      <c r="G20" s="18"/>
      <c r="H20" s="18"/>
      <c r="I20" s="14"/>
      <c r="J20" s="15"/>
      <c r="K20" s="15"/>
      <c r="L20" s="15"/>
      <c r="M20" s="15"/>
      <c r="N20" s="342"/>
      <c r="O20" s="15"/>
      <c r="P20" s="15"/>
      <c r="Q20" s="15"/>
      <c r="R20" s="15"/>
      <c r="S20" s="15"/>
      <c r="T20" s="16"/>
    </row>
    <row r="21" spans="1:20" ht="40.5" hidden="1" customHeight="1" x14ac:dyDescent="0.25">
      <c r="A21" s="11"/>
      <c r="B21" s="200" t="s">
        <v>195</v>
      </c>
      <c r="C21" s="174"/>
      <c r="E21" s="196"/>
      <c r="F21" s="197"/>
      <c r="G21" s="18"/>
      <c r="H21" s="18"/>
      <c r="I21" s="14"/>
      <c r="J21" s="15"/>
      <c r="K21" s="15"/>
      <c r="L21" s="15"/>
      <c r="M21" s="15"/>
      <c r="N21" s="342"/>
      <c r="O21" s="15"/>
      <c r="P21" s="15"/>
      <c r="Q21" s="15"/>
      <c r="R21" s="15"/>
      <c r="S21" s="15"/>
      <c r="T21" s="16"/>
    </row>
    <row r="22" spans="1:20" ht="36.75" hidden="1" customHeight="1" x14ac:dyDescent="0.25">
      <c r="A22" s="11"/>
      <c r="B22" s="201" t="s">
        <v>196</v>
      </c>
      <c r="C22" s="297"/>
      <c r="D22" s="270"/>
      <c r="E22" s="196"/>
      <c r="F22" s="197"/>
      <c r="G22" s="10"/>
      <c r="H22" s="10"/>
      <c r="I22" s="19"/>
      <c r="J22" s="20"/>
      <c r="K22" s="20"/>
      <c r="L22" s="20"/>
      <c r="M22" s="20"/>
      <c r="N22" s="40"/>
      <c r="O22" s="20"/>
      <c r="P22" s="20"/>
      <c r="Q22" s="20"/>
      <c r="R22" s="20"/>
      <c r="S22" s="20"/>
      <c r="T22" s="21"/>
    </row>
    <row r="23" spans="1:20" s="121" customFormat="1" ht="15.95" customHeight="1" x14ac:dyDescent="0.25">
      <c r="A23" s="120"/>
      <c r="B23" s="540" t="s">
        <v>125</v>
      </c>
      <c r="C23" s="541"/>
      <c r="D23" s="541"/>
      <c r="E23" s="541"/>
      <c r="F23" s="541"/>
      <c r="G23" s="541"/>
      <c r="H23" s="541"/>
      <c r="I23" s="541"/>
      <c r="J23" s="541"/>
      <c r="K23" s="541"/>
      <c r="L23" s="541"/>
      <c r="M23" s="541"/>
      <c r="N23" s="541"/>
      <c r="O23" s="541"/>
      <c r="P23" s="541"/>
      <c r="Q23" s="541"/>
      <c r="R23" s="541"/>
      <c r="S23" s="541"/>
      <c r="T23" s="542"/>
    </row>
    <row r="24" spans="1:20" ht="15" customHeight="1" x14ac:dyDescent="0.25">
      <c r="A24" s="11"/>
      <c r="B24" s="4" t="s">
        <v>110</v>
      </c>
      <c r="C24" s="174" t="s">
        <v>205</v>
      </c>
      <c r="E24" s="143">
        <v>0</v>
      </c>
      <c r="F24" s="144">
        <v>3435</v>
      </c>
      <c r="G24" s="147">
        <f t="shared" ref="G24:H26" si="1">SUM(I24:T24)</f>
        <v>2327</v>
      </c>
      <c r="H24" s="147">
        <f t="shared" si="1"/>
        <v>2099</v>
      </c>
      <c r="I24" s="7">
        <v>228</v>
      </c>
      <c r="J24" s="7">
        <v>212</v>
      </c>
      <c r="K24" s="7">
        <v>200</v>
      </c>
      <c r="L24" s="132">
        <v>198</v>
      </c>
      <c r="M24" s="7">
        <v>192</v>
      </c>
      <c r="N24" s="7">
        <v>188</v>
      </c>
      <c r="O24" s="7">
        <v>185</v>
      </c>
      <c r="P24" s="7">
        <v>183</v>
      </c>
      <c r="Q24" s="7">
        <v>191</v>
      </c>
      <c r="R24" s="7">
        <v>187</v>
      </c>
      <c r="S24" s="7">
        <v>182</v>
      </c>
      <c r="T24" s="22">
        <v>181</v>
      </c>
    </row>
    <row r="25" spans="1:20" ht="15" customHeight="1" x14ac:dyDescent="0.25">
      <c r="A25" s="11"/>
      <c r="B25" s="186" t="s">
        <v>15</v>
      </c>
      <c r="C25" s="174" t="s">
        <v>205</v>
      </c>
      <c r="E25" s="145">
        <v>0</v>
      </c>
      <c r="F25" s="146">
        <v>1807</v>
      </c>
      <c r="G25" s="148">
        <f t="shared" si="1"/>
        <v>1282</v>
      </c>
      <c r="H25" s="148">
        <f t="shared" si="1"/>
        <v>1159</v>
      </c>
      <c r="I25" s="132">
        <v>123</v>
      </c>
      <c r="J25" s="7">
        <v>116</v>
      </c>
      <c r="K25" s="7">
        <v>112</v>
      </c>
      <c r="L25" s="132">
        <v>112</v>
      </c>
      <c r="M25" s="7">
        <v>108</v>
      </c>
      <c r="N25" s="7">
        <v>104</v>
      </c>
      <c r="O25" s="7">
        <v>101</v>
      </c>
      <c r="P25" s="7">
        <v>101</v>
      </c>
      <c r="Q25" s="7">
        <v>105</v>
      </c>
      <c r="R25" s="7">
        <v>102</v>
      </c>
      <c r="S25" s="7">
        <v>99</v>
      </c>
      <c r="T25" s="22">
        <v>99</v>
      </c>
    </row>
    <row r="26" spans="1:20" ht="15" customHeight="1" x14ac:dyDescent="0.25">
      <c r="A26" s="11"/>
      <c r="B26" s="186" t="s">
        <v>16</v>
      </c>
      <c r="C26" s="174" t="s">
        <v>205</v>
      </c>
      <c r="E26" s="145">
        <v>0</v>
      </c>
      <c r="F26" s="146">
        <v>1664</v>
      </c>
      <c r="G26" s="148">
        <f t="shared" si="1"/>
        <v>1045</v>
      </c>
      <c r="H26" s="148">
        <f t="shared" si="1"/>
        <v>940</v>
      </c>
      <c r="I26" s="7">
        <v>105</v>
      </c>
      <c r="J26" s="7">
        <v>96</v>
      </c>
      <c r="K26" s="7">
        <v>88</v>
      </c>
      <c r="L26" s="132">
        <v>86</v>
      </c>
      <c r="M26" s="7">
        <v>84</v>
      </c>
      <c r="N26" s="7">
        <v>84</v>
      </c>
      <c r="O26" s="7">
        <v>84</v>
      </c>
      <c r="P26" s="7">
        <v>82</v>
      </c>
      <c r="Q26" s="7">
        <v>86</v>
      </c>
      <c r="R26" s="7">
        <v>85</v>
      </c>
      <c r="S26" s="7">
        <v>83</v>
      </c>
      <c r="T26" s="22">
        <v>82</v>
      </c>
    </row>
    <row r="27" spans="1:20" ht="15" customHeight="1" x14ac:dyDescent="0.25">
      <c r="A27" s="11"/>
      <c r="B27" s="186" t="s">
        <v>208</v>
      </c>
      <c r="C27" s="174"/>
      <c r="E27" s="145"/>
      <c r="F27" s="146"/>
      <c r="G27" s="148"/>
      <c r="H27" s="148"/>
      <c r="I27" s="7">
        <v>173</v>
      </c>
      <c r="J27" s="7">
        <v>164</v>
      </c>
      <c r="K27" s="7">
        <v>153</v>
      </c>
      <c r="L27" s="132">
        <v>152</v>
      </c>
      <c r="M27" s="7">
        <v>147</v>
      </c>
      <c r="N27" s="7">
        <v>147</v>
      </c>
      <c r="O27" s="7">
        <v>146</v>
      </c>
      <c r="P27" s="7">
        <v>144</v>
      </c>
      <c r="Q27" s="7">
        <v>155</v>
      </c>
      <c r="R27" s="7">
        <v>149</v>
      </c>
      <c r="S27" s="7">
        <v>147</v>
      </c>
      <c r="T27" s="22">
        <v>147</v>
      </c>
    </row>
    <row r="28" spans="1:20" ht="15" customHeight="1" x14ac:dyDescent="0.25">
      <c r="A28" s="11"/>
      <c r="B28" s="186" t="s">
        <v>209</v>
      </c>
      <c r="C28" s="174"/>
      <c r="E28" s="145"/>
      <c r="F28" s="146"/>
      <c r="G28" s="148"/>
      <c r="H28" s="148"/>
      <c r="I28" s="7">
        <v>35</v>
      </c>
      <c r="J28" s="7">
        <v>10</v>
      </c>
      <c r="K28" s="7">
        <v>32</v>
      </c>
      <c r="L28" s="132">
        <v>31</v>
      </c>
      <c r="M28" s="7">
        <v>30</v>
      </c>
      <c r="N28" s="7">
        <v>29</v>
      </c>
      <c r="O28" s="132">
        <v>29</v>
      </c>
      <c r="P28" s="7">
        <v>29</v>
      </c>
      <c r="Q28" s="7">
        <v>26</v>
      </c>
      <c r="R28" s="7">
        <v>26</v>
      </c>
      <c r="S28" s="132">
        <v>25</v>
      </c>
      <c r="T28" s="22">
        <v>23</v>
      </c>
    </row>
    <row r="29" spans="1:20" ht="15" customHeight="1" x14ac:dyDescent="0.25">
      <c r="A29" s="11"/>
      <c r="B29" s="186" t="s">
        <v>211</v>
      </c>
      <c r="C29" s="174"/>
      <c r="E29" s="145"/>
      <c r="F29" s="146"/>
      <c r="G29" s="148"/>
      <c r="H29" s="148"/>
      <c r="I29" s="7">
        <v>14</v>
      </c>
      <c r="J29" s="7">
        <v>5</v>
      </c>
      <c r="K29" s="7">
        <v>10</v>
      </c>
      <c r="L29" s="132">
        <v>10</v>
      </c>
      <c r="M29" s="7">
        <v>10</v>
      </c>
      <c r="N29" s="7">
        <v>7</v>
      </c>
      <c r="O29" s="7">
        <v>6</v>
      </c>
      <c r="P29" s="7">
        <v>6</v>
      </c>
      <c r="Q29" s="7">
        <v>6</v>
      </c>
      <c r="R29" s="7">
        <v>8</v>
      </c>
      <c r="S29" s="7">
        <v>6</v>
      </c>
      <c r="T29" s="22">
        <v>7</v>
      </c>
    </row>
    <row r="30" spans="1:20" ht="15" customHeight="1" x14ac:dyDescent="0.25">
      <c r="A30" s="11"/>
      <c r="B30" s="186" t="s">
        <v>210</v>
      </c>
      <c r="C30" s="174"/>
      <c r="E30" s="145"/>
      <c r="F30" s="146"/>
      <c r="G30" s="148"/>
      <c r="H30" s="148"/>
      <c r="I30" s="7">
        <v>6</v>
      </c>
      <c r="J30" s="7">
        <v>33</v>
      </c>
      <c r="K30" s="7">
        <v>5</v>
      </c>
      <c r="L30" s="132">
        <v>5</v>
      </c>
      <c r="M30" s="7">
        <v>5</v>
      </c>
      <c r="N30" s="7">
        <v>5</v>
      </c>
      <c r="O30" s="7">
        <v>4</v>
      </c>
      <c r="P30" s="7">
        <v>4</v>
      </c>
      <c r="Q30" s="7">
        <v>4</v>
      </c>
      <c r="R30" s="7">
        <v>4</v>
      </c>
      <c r="S30" s="7">
        <v>4</v>
      </c>
      <c r="T30" s="22">
        <v>4</v>
      </c>
    </row>
    <row r="31" spans="1:20" ht="15" customHeight="1" x14ac:dyDescent="0.25">
      <c r="A31" s="11"/>
      <c r="B31" s="186" t="s">
        <v>111</v>
      </c>
      <c r="C31" s="174" t="s">
        <v>205</v>
      </c>
      <c r="E31" s="145">
        <v>0</v>
      </c>
      <c r="F31" s="146">
        <v>1429</v>
      </c>
      <c r="G31" s="148">
        <f t="shared" ref="G31:H42" si="2">SUM(I31:T31)</f>
        <v>498</v>
      </c>
      <c r="H31" s="148">
        <f t="shared" si="2"/>
        <v>444</v>
      </c>
      <c r="I31" s="7">
        <v>54</v>
      </c>
      <c r="J31" s="7">
        <v>50</v>
      </c>
      <c r="K31" s="7">
        <v>37</v>
      </c>
      <c r="L31" s="132">
        <v>42</v>
      </c>
      <c r="M31" s="7">
        <v>36</v>
      </c>
      <c r="N31" s="7">
        <v>39</v>
      </c>
      <c r="O31" s="7">
        <v>37</v>
      </c>
      <c r="P31" s="7">
        <v>34</v>
      </c>
      <c r="Q31" s="7">
        <v>46</v>
      </c>
      <c r="R31" s="7">
        <v>43</v>
      </c>
      <c r="S31" s="7">
        <v>40</v>
      </c>
      <c r="T31" s="22">
        <v>40</v>
      </c>
    </row>
    <row r="32" spans="1:20" ht="15" customHeight="1" x14ac:dyDescent="0.25">
      <c r="A32" s="11"/>
      <c r="B32" s="186" t="s">
        <v>112</v>
      </c>
      <c r="C32" s="174" t="s">
        <v>205</v>
      </c>
      <c r="E32" s="145">
        <v>0</v>
      </c>
      <c r="F32" s="146">
        <v>949</v>
      </c>
      <c r="G32" s="148">
        <f t="shared" si="2"/>
        <v>460</v>
      </c>
      <c r="H32" s="148">
        <f t="shared" si="2"/>
        <v>425</v>
      </c>
      <c r="I32" s="7">
        <v>35</v>
      </c>
      <c r="J32" s="7">
        <v>32</v>
      </c>
      <c r="K32" s="7">
        <v>40</v>
      </c>
      <c r="L32" s="132">
        <v>39</v>
      </c>
      <c r="M32" s="7">
        <v>43</v>
      </c>
      <c r="N32" s="7">
        <v>38</v>
      </c>
      <c r="O32" s="7">
        <v>36</v>
      </c>
      <c r="P32" s="7">
        <v>40</v>
      </c>
      <c r="Q32" s="7">
        <v>38</v>
      </c>
      <c r="R32" s="7">
        <v>37</v>
      </c>
      <c r="S32" s="7">
        <v>39</v>
      </c>
      <c r="T32" s="22">
        <v>43</v>
      </c>
    </row>
    <row r="33" spans="1:20" ht="15" customHeight="1" x14ac:dyDescent="0.25">
      <c r="A33" s="11"/>
      <c r="B33" s="186" t="s">
        <v>113</v>
      </c>
      <c r="C33" s="174" t="s">
        <v>205</v>
      </c>
      <c r="E33" s="145">
        <v>0</v>
      </c>
      <c r="F33" s="146">
        <v>1093</v>
      </c>
      <c r="G33" s="148">
        <f t="shared" si="2"/>
        <v>1369</v>
      </c>
      <c r="H33" s="148">
        <f t="shared" si="2"/>
        <v>1230</v>
      </c>
      <c r="I33" s="7">
        <v>139</v>
      </c>
      <c r="J33" s="7">
        <v>130</v>
      </c>
      <c r="K33" s="7">
        <v>123</v>
      </c>
      <c r="L33" s="132">
        <v>117</v>
      </c>
      <c r="M33" s="7">
        <v>113</v>
      </c>
      <c r="N33" s="7">
        <v>111</v>
      </c>
      <c r="O33" s="7">
        <v>112</v>
      </c>
      <c r="P33" s="7">
        <v>109</v>
      </c>
      <c r="Q33" s="7">
        <v>107</v>
      </c>
      <c r="R33" s="7">
        <v>107</v>
      </c>
      <c r="S33" s="7">
        <v>103</v>
      </c>
      <c r="T33" s="22">
        <v>98</v>
      </c>
    </row>
    <row r="34" spans="1:20" ht="27" customHeight="1" x14ac:dyDescent="0.25">
      <c r="A34" s="11"/>
      <c r="B34" s="23" t="s">
        <v>119</v>
      </c>
      <c r="C34" s="174" t="s">
        <v>205</v>
      </c>
      <c r="D34" s="270"/>
      <c r="E34" s="145">
        <v>0</v>
      </c>
      <c r="F34" s="146">
        <v>211</v>
      </c>
      <c r="G34" s="148">
        <f t="shared" si="2"/>
        <v>390</v>
      </c>
      <c r="H34" s="148">
        <f t="shared" si="2"/>
        <v>357</v>
      </c>
      <c r="I34" s="7">
        <v>33</v>
      </c>
      <c r="J34" s="7">
        <v>30</v>
      </c>
      <c r="K34" s="7">
        <v>30</v>
      </c>
      <c r="L34" s="132">
        <v>32</v>
      </c>
      <c r="M34" s="7">
        <v>33</v>
      </c>
      <c r="N34" s="7">
        <v>34</v>
      </c>
      <c r="O34" s="7">
        <v>35</v>
      </c>
      <c r="P34" s="7">
        <v>33</v>
      </c>
      <c r="Q34" s="7">
        <v>33</v>
      </c>
      <c r="R34" s="7">
        <v>32</v>
      </c>
      <c r="S34" s="7">
        <v>32</v>
      </c>
      <c r="T34" s="22">
        <v>33</v>
      </c>
    </row>
    <row r="35" spans="1:20" ht="15" customHeight="1" x14ac:dyDescent="0.25">
      <c r="A35" s="11"/>
      <c r="B35" s="17" t="s">
        <v>120</v>
      </c>
      <c r="C35" s="174" t="s">
        <v>205</v>
      </c>
      <c r="E35" s="145">
        <v>0</v>
      </c>
      <c r="F35" s="146">
        <v>212</v>
      </c>
      <c r="G35" s="148">
        <f t="shared" si="2"/>
        <v>38</v>
      </c>
      <c r="H35" s="148">
        <f t="shared" si="2"/>
        <v>34</v>
      </c>
      <c r="I35" s="45">
        <v>4</v>
      </c>
      <c r="J35" s="7">
        <v>5</v>
      </c>
      <c r="K35" s="7">
        <v>0</v>
      </c>
      <c r="L35" s="132">
        <v>5</v>
      </c>
      <c r="M35" s="7">
        <v>0</v>
      </c>
      <c r="N35" s="7">
        <v>3</v>
      </c>
      <c r="O35" s="7">
        <v>1</v>
      </c>
      <c r="P35" s="7">
        <v>1</v>
      </c>
      <c r="Q35" s="7">
        <v>12</v>
      </c>
      <c r="R35" s="7">
        <v>2</v>
      </c>
      <c r="S35" s="132">
        <v>1</v>
      </c>
      <c r="T35" s="22">
        <v>4</v>
      </c>
    </row>
    <row r="36" spans="1:20" ht="15" customHeight="1" x14ac:dyDescent="0.25">
      <c r="A36" s="11"/>
      <c r="B36" s="17" t="s">
        <v>121</v>
      </c>
      <c r="C36" s="174" t="s">
        <v>205</v>
      </c>
      <c r="E36" s="145">
        <v>0</v>
      </c>
      <c r="F36" s="146">
        <v>213</v>
      </c>
      <c r="G36" s="148">
        <f t="shared" si="2"/>
        <v>84</v>
      </c>
      <c r="H36" s="148">
        <f t="shared" si="2"/>
        <v>77</v>
      </c>
      <c r="I36" s="45">
        <v>7</v>
      </c>
      <c r="J36" s="7">
        <v>18</v>
      </c>
      <c r="K36" s="7">
        <v>12</v>
      </c>
      <c r="L36" s="132">
        <v>7</v>
      </c>
      <c r="M36" s="7">
        <v>6</v>
      </c>
      <c r="N36" s="7">
        <v>6</v>
      </c>
      <c r="O36" s="7">
        <v>4</v>
      </c>
      <c r="P36" s="7">
        <v>3</v>
      </c>
      <c r="Q36" s="7">
        <v>4</v>
      </c>
      <c r="R36" s="7">
        <v>6</v>
      </c>
      <c r="S36" s="7">
        <v>6</v>
      </c>
      <c r="T36" s="22">
        <v>5</v>
      </c>
    </row>
    <row r="37" spans="1:20" ht="15" customHeight="1" x14ac:dyDescent="0.25">
      <c r="A37" s="11"/>
      <c r="B37" s="186" t="s">
        <v>34</v>
      </c>
      <c r="C37" s="174" t="s">
        <v>205</v>
      </c>
      <c r="E37" s="145">
        <v>0</v>
      </c>
      <c r="F37" s="146">
        <v>214</v>
      </c>
      <c r="G37" s="148">
        <f t="shared" si="2"/>
        <v>20</v>
      </c>
      <c r="H37" s="148">
        <f t="shared" si="2"/>
        <v>19</v>
      </c>
      <c r="I37" s="260">
        <v>1</v>
      </c>
      <c r="J37" s="26">
        <v>2</v>
      </c>
      <c r="K37" s="26">
        <v>3</v>
      </c>
      <c r="L37" s="132">
        <v>1</v>
      </c>
      <c r="M37" s="26">
        <v>2</v>
      </c>
      <c r="N37" s="26">
        <v>3</v>
      </c>
      <c r="O37" s="26">
        <v>0</v>
      </c>
      <c r="P37" s="26">
        <v>0</v>
      </c>
      <c r="Q37" s="26">
        <v>3</v>
      </c>
      <c r="R37" s="26">
        <v>0</v>
      </c>
      <c r="S37" s="7">
        <v>2</v>
      </c>
      <c r="T37" s="27">
        <v>3</v>
      </c>
    </row>
    <row r="38" spans="1:20" ht="15" customHeight="1" x14ac:dyDescent="0.25">
      <c r="A38" s="11"/>
      <c r="B38" s="186" t="s">
        <v>38</v>
      </c>
      <c r="C38" s="174" t="s">
        <v>205</v>
      </c>
      <c r="E38" s="145">
        <v>0</v>
      </c>
      <c r="F38" s="146">
        <v>215</v>
      </c>
      <c r="G38" s="148">
        <f t="shared" si="2"/>
        <v>5</v>
      </c>
      <c r="H38" s="148">
        <f t="shared" si="2"/>
        <v>5</v>
      </c>
      <c r="I38" s="260">
        <v>0</v>
      </c>
      <c r="J38" s="26">
        <v>0</v>
      </c>
      <c r="K38" s="26">
        <v>0</v>
      </c>
      <c r="L38" s="132">
        <v>0</v>
      </c>
      <c r="M38" s="26">
        <v>1</v>
      </c>
      <c r="N38" s="26">
        <v>0</v>
      </c>
      <c r="O38" s="26">
        <v>1</v>
      </c>
      <c r="P38" s="26">
        <v>0</v>
      </c>
      <c r="Q38" s="26">
        <v>0</v>
      </c>
      <c r="R38" s="26">
        <v>2</v>
      </c>
      <c r="S38" s="132">
        <v>0</v>
      </c>
      <c r="T38" s="27">
        <v>1</v>
      </c>
    </row>
    <row r="39" spans="1:20" ht="15" customHeight="1" x14ac:dyDescent="0.25">
      <c r="A39" s="11"/>
      <c r="B39" s="186" t="s">
        <v>35</v>
      </c>
      <c r="C39" s="174" t="s">
        <v>205</v>
      </c>
      <c r="E39" s="145">
        <v>0</v>
      </c>
      <c r="F39" s="146">
        <v>216</v>
      </c>
      <c r="G39" s="148">
        <f t="shared" si="2"/>
        <v>13</v>
      </c>
      <c r="H39" s="148">
        <f t="shared" si="2"/>
        <v>12</v>
      </c>
      <c r="I39" s="260">
        <v>1</v>
      </c>
      <c r="J39" s="26">
        <v>1</v>
      </c>
      <c r="K39" s="26">
        <v>5</v>
      </c>
      <c r="L39" s="132">
        <v>1</v>
      </c>
      <c r="M39" s="26">
        <v>0</v>
      </c>
      <c r="N39" s="26">
        <v>0</v>
      </c>
      <c r="O39" s="26">
        <v>0</v>
      </c>
      <c r="P39" s="26">
        <v>2</v>
      </c>
      <c r="Q39" s="26">
        <v>0</v>
      </c>
      <c r="R39" s="26">
        <v>0</v>
      </c>
      <c r="S39" s="7">
        <v>3</v>
      </c>
      <c r="T39" s="27">
        <v>0</v>
      </c>
    </row>
    <row r="40" spans="1:20" ht="15" customHeight="1" x14ac:dyDescent="0.25">
      <c r="A40" s="11"/>
      <c r="B40" s="186" t="s">
        <v>36</v>
      </c>
      <c r="C40" s="174" t="s">
        <v>205</v>
      </c>
      <c r="E40" s="145">
        <v>0</v>
      </c>
      <c r="F40" s="146">
        <v>217</v>
      </c>
      <c r="G40" s="148">
        <f t="shared" si="2"/>
        <v>33</v>
      </c>
      <c r="H40" s="148">
        <f t="shared" si="2"/>
        <v>30</v>
      </c>
      <c r="I40" s="260">
        <v>3</v>
      </c>
      <c r="J40" s="26">
        <v>14</v>
      </c>
      <c r="K40" s="26">
        <v>2</v>
      </c>
      <c r="L40" s="132">
        <v>5</v>
      </c>
      <c r="M40" s="26">
        <v>2</v>
      </c>
      <c r="N40" s="26">
        <v>2</v>
      </c>
      <c r="O40" s="26">
        <v>0</v>
      </c>
      <c r="P40" s="26">
        <v>0</v>
      </c>
      <c r="Q40" s="26">
        <v>0</v>
      </c>
      <c r="R40" s="26">
        <v>4</v>
      </c>
      <c r="S40" s="7">
        <v>1</v>
      </c>
      <c r="T40" s="27">
        <v>0</v>
      </c>
    </row>
    <row r="41" spans="1:20" ht="15" customHeight="1" x14ac:dyDescent="0.25">
      <c r="A41" s="11"/>
      <c r="B41" s="186" t="s">
        <v>122</v>
      </c>
      <c r="C41" s="174" t="s">
        <v>205</v>
      </c>
      <c r="E41" s="145">
        <v>0</v>
      </c>
      <c r="F41" s="146">
        <v>218</v>
      </c>
      <c r="G41" s="148">
        <f t="shared" si="2"/>
        <v>12</v>
      </c>
      <c r="H41" s="148">
        <f t="shared" si="2"/>
        <v>10</v>
      </c>
      <c r="I41" s="260">
        <v>2</v>
      </c>
      <c r="J41" s="26">
        <v>1</v>
      </c>
      <c r="K41" s="26">
        <v>2</v>
      </c>
      <c r="L41" s="132">
        <v>0</v>
      </c>
      <c r="M41" s="26">
        <v>1</v>
      </c>
      <c r="N41" s="26">
        <v>1</v>
      </c>
      <c r="O41" s="26">
        <v>2</v>
      </c>
      <c r="P41" s="26">
        <v>1</v>
      </c>
      <c r="Q41" s="26">
        <v>1</v>
      </c>
      <c r="R41" s="26">
        <v>0</v>
      </c>
      <c r="S41" s="7">
        <v>0</v>
      </c>
      <c r="T41" s="27">
        <v>1</v>
      </c>
    </row>
    <row r="42" spans="1:20" ht="15" customHeight="1" x14ac:dyDescent="0.25">
      <c r="A42" s="11"/>
      <c r="B42" s="185" t="s">
        <v>114</v>
      </c>
      <c r="C42" s="174" t="s">
        <v>205</v>
      </c>
      <c r="D42" s="271"/>
      <c r="E42" s="398">
        <v>0</v>
      </c>
      <c r="F42" s="399">
        <v>219</v>
      </c>
      <c r="G42" s="400">
        <f t="shared" si="2"/>
        <v>1</v>
      </c>
      <c r="H42" s="400">
        <f t="shared" si="2"/>
        <v>1</v>
      </c>
      <c r="I42" s="261">
        <v>0</v>
      </c>
      <c r="J42" s="124">
        <v>0</v>
      </c>
      <c r="K42" s="124">
        <v>0</v>
      </c>
      <c r="L42" s="132">
        <v>0</v>
      </c>
      <c r="M42" s="124">
        <v>0</v>
      </c>
      <c r="N42" s="124">
        <v>0</v>
      </c>
      <c r="O42" s="124">
        <v>1</v>
      </c>
      <c r="P42" s="124">
        <v>0</v>
      </c>
      <c r="Q42" s="124">
        <v>0</v>
      </c>
      <c r="R42" s="124">
        <v>0</v>
      </c>
      <c r="S42" s="7">
        <v>0</v>
      </c>
      <c r="T42" s="44">
        <v>0</v>
      </c>
    </row>
    <row r="43" spans="1:20" s="121" customFormat="1" ht="15.95" customHeight="1" x14ac:dyDescent="0.25">
      <c r="A43" s="120"/>
      <c r="B43" s="522" t="s">
        <v>234</v>
      </c>
      <c r="C43" s="523"/>
      <c r="D43" s="523"/>
      <c r="E43" s="523"/>
      <c r="F43" s="523"/>
      <c r="G43" s="523"/>
      <c r="H43" s="523"/>
      <c r="I43" s="523"/>
      <c r="J43" s="523"/>
      <c r="K43" s="523"/>
      <c r="L43" s="523"/>
      <c r="M43" s="523"/>
      <c r="N43" s="523"/>
      <c r="O43" s="523"/>
      <c r="P43" s="523"/>
      <c r="Q43" s="523"/>
      <c r="R43" s="523"/>
      <c r="S43" s="523"/>
      <c r="T43" s="524"/>
    </row>
    <row r="44" spans="1:20" ht="15" customHeight="1" x14ac:dyDescent="0.25">
      <c r="A44" s="11"/>
      <c r="B44" s="401" t="s">
        <v>235</v>
      </c>
      <c r="C44" s="291"/>
      <c r="D44" s="265"/>
      <c r="E44" s="24">
        <v>5</v>
      </c>
      <c r="F44" s="24">
        <v>5</v>
      </c>
      <c r="H44" s="409">
        <f>AVERAGE(J44:U44)</f>
        <v>0.9793909090909092</v>
      </c>
      <c r="I44" s="408">
        <v>0.92300000000000004</v>
      </c>
      <c r="J44" s="408">
        <v>0.96630000000000005</v>
      </c>
      <c r="K44" s="408">
        <v>0.98499999999999999</v>
      </c>
      <c r="L44" s="408">
        <v>0.97899999999999998</v>
      </c>
      <c r="M44" s="408">
        <v>0.97899999999999998</v>
      </c>
      <c r="N44" s="408">
        <v>0.95199999999999996</v>
      </c>
      <c r="O44" s="408">
        <v>0.98909999999999998</v>
      </c>
      <c r="P44" s="412">
        <v>0.97250000000000003</v>
      </c>
      <c r="Q44" s="285">
        <v>0.98319999999999996</v>
      </c>
      <c r="R44" s="285">
        <v>0.98380000000000001</v>
      </c>
      <c r="S44" s="285">
        <v>0.98899999999999999</v>
      </c>
      <c r="T44" s="404">
        <v>0.99439999999999995</v>
      </c>
    </row>
    <row r="45" spans="1:20" ht="15" customHeight="1" x14ac:dyDescent="0.25">
      <c r="A45" s="11"/>
      <c r="B45" s="402" t="s">
        <v>236</v>
      </c>
      <c r="C45" s="174"/>
      <c r="E45" s="376"/>
      <c r="F45" s="376"/>
      <c r="H45" s="409">
        <f>AVERAGE(J45:U45)</f>
        <v>0.94248181818181831</v>
      </c>
      <c r="I45" s="405">
        <v>0.91700000000000004</v>
      </c>
      <c r="J45" s="406">
        <v>0.96199999999999997</v>
      </c>
      <c r="K45" s="406">
        <v>0.97</v>
      </c>
      <c r="L45" s="403">
        <v>0.88500000000000001</v>
      </c>
      <c r="M45" s="403">
        <v>0.90959999999999996</v>
      </c>
      <c r="N45" s="406">
        <v>0.90959999999999996</v>
      </c>
      <c r="O45" s="406">
        <v>0.95050000000000001</v>
      </c>
      <c r="P45" s="413">
        <v>0.93220000000000003</v>
      </c>
      <c r="Q45" s="406">
        <v>0.97160000000000002</v>
      </c>
      <c r="R45" s="406">
        <v>0.96699999999999997</v>
      </c>
      <c r="S45" s="406">
        <v>0.96089999999999998</v>
      </c>
      <c r="T45" s="407">
        <v>0.94889999999999997</v>
      </c>
    </row>
    <row r="46" spans="1:20" s="121" customFormat="1" ht="15.95" customHeight="1" x14ac:dyDescent="0.25">
      <c r="A46" s="120"/>
      <c r="B46" s="522" t="s">
        <v>124</v>
      </c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4"/>
    </row>
    <row r="47" spans="1:20" ht="15" customHeight="1" x14ac:dyDescent="0.25">
      <c r="A47" s="11"/>
      <c r="B47" s="4" t="s">
        <v>123</v>
      </c>
      <c r="C47" s="291"/>
      <c r="D47" s="265"/>
      <c r="E47" s="24">
        <v>5</v>
      </c>
      <c r="F47" s="24">
        <v>5</v>
      </c>
      <c r="G47" s="119">
        <v>10</v>
      </c>
      <c r="H47" s="376">
        <f t="shared" ref="H47:H49" si="3">SUM(J47:U47)</f>
        <v>18</v>
      </c>
      <c r="I47" s="260">
        <v>2</v>
      </c>
      <c r="J47" s="26">
        <v>8</v>
      </c>
      <c r="K47" s="26">
        <v>0</v>
      </c>
      <c r="L47" s="132">
        <v>3</v>
      </c>
      <c r="M47" s="132">
        <v>1</v>
      </c>
      <c r="N47" s="26">
        <v>2</v>
      </c>
      <c r="O47" s="26">
        <v>0</v>
      </c>
      <c r="P47" s="26">
        <v>0</v>
      </c>
      <c r="Q47" s="26">
        <v>0</v>
      </c>
      <c r="R47" s="26">
        <v>4</v>
      </c>
      <c r="S47" s="26">
        <v>0</v>
      </c>
      <c r="T47" s="27">
        <v>0</v>
      </c>
    </row>
    <row r="48" spans="1:20" ht="15" customHeight="1" x14ac:dyDescent="0.25">
      <c r="A48" s="11"/>
      <c r="B48" s="17" t="s">
        <v>126</v>
      </c>
      <c r="C48" s="293"/>
      <c r="D48" s="267"/>
      <c r="E48" s="12">
        <v>19</v>
      </c>
      <c r="F48" s="12">
        <v>13</v>
      </c>
      <c r="G48" s="119">
        <v>20</v>
      </c>
      <c r="H48" s="376">
        <f t="shared" si="3"/>
        <v>12</v>
      </c>
      <c r="I48" s="260">
        <v>1</v>
      </c>
      <c r="J48" s="26">
        <v>6</v>
      </c>
      <c r="K48" s="26">
        <v>2</v>
      </c>
      <c r="L48" s="132">
        <v>2</v>
      </c>
      <c r="M48" s="26">
        <v>1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1</v>
      </c>
      <c r="T48" s="27">
        <v>0</v>
      </c>
    </row>
    <row r="49" spans="1:20" ht="15" customHeight="1" x14ac:dyDescent="0.25">
      <c r="A49" s="11"/>
      <c r="B49" s="17" t="s">
        <v>219</v>
      </c>
      <c r="C49" s="292"/>
      <c r="D49" s="266"/>
      <c r="E49" s="25">
        <v>14</v>
      </c>
      <c r="F49" s="25">
        <v>25</v>
      </c>
      <c r="G49" s="119">
        <v>25</v>
      </c>
      <c r="H49" s="376">
        <f t="shared" si="3"/>
        <v>9</v>
      </c>
      <c r="I49" s="260">
        <v>0</v>
      </c>
      <c r="J49" s="26">
        <v>1</v>
      </c>
      <c r="K49" s="26">
        <v>0</v>
      </c>
      <c r="L49" s="132">
        <v>0</v>
      </c>
      <c r="M49" s="26">
        <v>0</v>
      </c>
      <c r="N49" s="26">
        <v>1</v>
      </c>
      <c r="O49" s="26">
        <v>1</v>
      </c>
      <c r="P49" s="26">
        <v>0</v>
      </c>
      <c r="Q49" s="26">
        <v>0</v>
      </c>
      <c r="R49" s="26">
        <v>0</v>
      </c>
      <c r="S49" s="26">
        <v>3</v>
      </c>
      <c r="T49" s="27">
        <v>3</v>
      </c>
    </row>
    <row r="50" spans="1:20" ht="15" hidden="1" customHeight="1" x14ac:dyDescent="0.25">
      <c r="A50" s="11"/>
      <c r="B50" s="17" t="s">
        <v>17</v>
      </c>
      <c r="C50" s="174"/>
      <c r="E50" s="544"/>
      <c r="F50" s="545"/>
      <c r="G50" s="546"/>
      <c r="H50" s="546"/>
      <c r="I50" s="14">
        <v>28</v>
      </c>
      <c r="J50" s="15">
        <v>29</v>
      </c>
      <c r="K50" s="15">
        <v>30</v>
      </c>
      <c r="L50" s="1" t="s">
        <v>37</v>
      </c>
      <c r="M50" s="15">
        <v>36</v>
      </c>
      <c r="N50" s="342">
        <v>36</v>
      </c>
      <c r="O50" s="15">
        <v>38</v>
      </c>
      <c r="P50" s="15">
        <v>30</v>
      </c>
      <c r="Q50" s="15">
        <v>30</v>
      </c>
      <c r="R50" s="15"/>
      <c r="S50" s="15"/>
      <c r="T50" s="27"/>
    </row>
    <row r="51" spans="1:20" ht="15" hidden="1" customHeight="1" x14ac:dyDescent="0.25">
      <c r="A51" s="11"/>
      <c r="B51" s="17" t="s">
        <v>18</v>
      </c>
      <c r="C51" s="174"/>
      <c r="E51" s="544"/>
      <c r="F51" s="545"/>
      <c r="G51" s="546"/>
      <c r="H51" s="546"/>
      <c r="I51" s="28">
        <v>23</v>
      </c>
      <c r="J51" s="28">
        <v>29</v>
      </c>
      <c r="K51" s="28">
        <v>21</v>
      </c>
      <c r="L51" s="1" t="s">
        <v>37</v>
      </c>
      <c r="M51" s="1" t="s">
        <v>37</v>
      </c>
      <c r="N51" s="343" t="s">
        <v>37</v>
      </c>
      <c r="O51" s="1" t="s">
        <v>37</v>
      </c>
      <c r="P51" s="1" t="s">
        <v>37</v>
      </c>
      <c r="Q51" s="28"/>
      <c r="R51" s="28"/>
      <c r="S51" s="15"/>
      <c r="T51" s="27"/>
    </row>
    <row r="52" spans="1:20" ht="15" hidden="1" customHeight="1" x14ac:dyDescent="0.25">
      <c r="A52" s="11"/>
      <c r="B52" s="17" t="s">
        <v>22</v>
      </c>
      <c r="C52" s="291"/>
      <c r="D52" s="265"/>
      <c r="E52" s="206">
        <v>52</v>
      </c>
      <c r="F52" s="207">
        <v>70</v>
      </c>
      <c r="G52" s="24">
        <f>SUM(I52:T52)</f>
        <v>12</v>
      </c>
      <c r="H52" s="24">
        <f>SUM(J52:U52)</f>
        <v>6</v>
      </c>
      <c r="I52" s="14">
        <v>6</v>
      </c>
      <c r="J52" s="15">
        <v>6</v>
      </c>
      <c r="K52" s="1" t="s">
        <v>37</v>
      </c>
      <c r="L52" s="1" t="s">
        <v>37</v>
      </c>
      <c r="M52" s="1" t="s">
        <v>37</v>
      </c>
      <c r="N52" s="343" t="s">
        <v>37</v>
      </c>
      <c r="O52" s="1" t="s">
        <v>37</v>
      </c>
      <c r="P52" s="15">
        <v>0</v>
      </c>
      <c r="Q52" s="15">
        <v>0</v>
      </c>
      <c r="R52" s="15"/>
      <c r="S52" s="15"/>
      <c r="T52" s="16"/>
    </row>
    <row r="53" spans="1:20" ht="15" hidden="1" customHeight="1" x14ac:dyDescent="0.25">
      <c r="A53" s="11"/>
      <c r="B53" s="9" t="s">
        <v>21</v>
      </c>
      <c r="C53" s="292"/>
      <c r="D53" s="266"/>
      <c r="E53" s="208">
        <v>269</v>
      </c>
      <c r="F53" s="209">
        <v>300</v>
      </c>
      <c r="G53" s="25">
        <f>SUM(I53:T53)</f>
        <v>250</v>
      </c>
      <c r="H53" s="25">
        <f>SUM(J53:U53)</f>
        <v>217</v>
      </c>
      <c r="I53" s="19">
        <v>33</v>
      </c>
      <c r="J53" s="20">
        <v>22</v>
      </c>
      <c r="K53" s="28">
        <v>17</v>
      </c>
      <c r="L53" s="28">
        <v>23</v>
      </c>
      <c r="M53" s="28">
        <v>23</v>
      </c>
      <c r="N53" s="344">
        <v>32</v>
      </c>
      <c r="O53" s="20">
        <v>30</v>
      </c>
      <c r="P53" s="20">
        <v>34</v>
      </c>
      <c r="Q53" s="20">
        <v>36</v>
      </c>
      <c r="R53" s="20"/>
      <c r="S53" s="20"/>
      <c r="T53" s="21"/>
    </row>
    <row r="54" spans="1:20" s="121" customFormat="1" ht="15.95" customHeight="1" x14ac:dyDescent="0.25">
      <c r="A54" s="120"/>
      <c r="B54" s="540" t="s">
        <v>197</v>
      </c>
      <c r="C54" s="541"/>
      <c r="D54" s="541"/>
      <c r="E54" s="541"/>
      <c r="F54" s="541"/>
      <c r="G54" s="541"/>
      <c r="H54" s="541"/>
      <c r="I54" s="541"/>
      <c r="J54" s="541"/>
      <c r="K54" s="541"/>
      <c r="L54" s="541"/>
      <c r="M54" s="541"/>
      <c r="N54" s="541"/>
      <c r="O54" s="541"/>
      <c r="P54" s="541"/>
      <c r="Q54" s="541"/>
      <c r="R54" s="541"/>
      <c r="S54" s="541"/>
      <c r="T54" s="542"/>
    </row>
    <row r="55" spans="1:20" ht="15" customHeight="1" x14ac:dyDescent="0.25">
      <c r="A55" s="11"/>
      <c r="B55" s="4" t="s">
        <v>127</v>
      </c>
      <c r="C55" s="174"/>
      <c r="E55" s="149">
        <v>0</v>
      </c>
      <c r="F55" s="150">
        <v>988</v>
      </c>
      <c r="G55" s="147">
        <f t="shared" ref="G55:H58" si="4">SUM(I55:T55)</f>
        <v>805</v>
      </c>
      <c r="H55" s="147">
        <f t="shared" si="4"/>
        <v>735</v>
      </c>
      <c r="I55" s="262">
        <v>70</v>
      </c>
      <c r="J55" s="125">
        <v>65</v>
      </c>
      <c r="K55" s="125">
        <v>72</v>
      </c>
      <c r="L55" s="262">
        <v>69</v>
      </c>
      <c r="M55" s="262">
        <v>65</v>
      </c>
      <c r="N55" s="125">
        <v>65</v>
      </c>
      <c r="O55" s="125">
        <v>66</v>
      </c>
      <c r="P55" s="125">
        <v>66</v>
      </c>
      <c r="Q55" s="125">
        <v>62</v>
      </c>
      <c r="R55" s="125">
        <v>67</v>
      </c>
      <c r="S55" s="125">
        <v>65</v>
      </c>
      <c r="T55" s="126">
        <v>73</v>
      </c>
    </row>
    <row r="56" spans="1:20" ht="15" customHeight="1" x14ac:dyDescent="0.25">
      <c r="A56" s="11"/>
      <c r="B56" s="186" t="s">
        <v>128</v>
      </c>
      <c r="C56" s="296"/>
      <c r="E56" s="149">
        <v>0</v>
      </c>
      <c r="F56" s="150">
        <v>27</v>
      </c>
      <c r="G56" s="148">
        <f t="shared" si="4"/>
        <v>12</v>
      </c>
      <c r="H56" s="148">
        <f t="shared" si="4"/>
        <v>12</v>
      </c>
      <c r="I56" s="230">
        <v>0</v>
      </c>
      <c r="J56" s="20">
        <v>3</v>
      </c>
      <c r="K56" s="20">
        <v>3</v>
      </c>
      <c r="L56" s="230">
        <v>1</v>
      </c>
      <c r="M56" s="20">
        <v>0</v>
      </c>
      <c r="N56" s="20">
        <v>2</v>
      </c>
      <c r="O56" s="20">
        <v>1</v>
      </c>
      <c r="P56" s="20">
        <v>0</v>
      </c>
      <c r="Q56" s="20">
        <v>0</v>
      </c>
      <c r="R56" s="20">
        <v>0</v>
      </c>
      <c r="S56" s="132">
        <v>2</v>
      </c>
      <c r="T56" s="125">
        <v>0</v>
      </c>
    </row>
    <row r="57" spans="1:20" ht="15" customHeight="1" x14ac:dyDescent="0.25">
      <c r="A57" s="11"/>
      <c r="B57" s="186" t="s">
        <v>129</v>
      </c>
      <c r="C57" s="296"/>
      <c r="E57" s="149">
        <v>0</v>
      </c>
      <c r="F57" s="150">
        <v>21</v>
      </c>
      <c r="G57" s="148">
        <f t="shared" si="4"/>
        <v>19</v>
      </c>
      <c r="H57" s="148">
        <f t="shared" si="4"/>
        <v>16</v>
      </c>
      <c r="I57" s="230">
        <v>3</v>
      </c>
      <c r="J57" s="20">
        <v>0</v>
      </c>
      <c r="K57" s="20">
        <v>1</v>
      </c>
      <c r="L57" s="230">
        <v>3</v>
      </c>
      <c r="M57" s="20">
        <v>3</v>
      </c>
      <c r="N57" s="20">
        <v>1</v>
      </c>
      <c r="O57" s="20">
        <v>1</v>
      </c>
      <c r="P57" s="20">
        <v>0</v>
      </c>
      <c r="Q57" s="20">
        <v>2</v>
      </c>
      <c r="R57" s="20">
        <v>1</v>
      </c>
      <c r="S57" s="125">
        <v>2</v>
      </c>
      <c r="T57" s="125">
        <v>2</v>
      </c>
    </row>
    <row r="58" spans="1:20" ht="15" customHeight="1" x14ac:dyDescent="0.25">
      <c r="A58" s="11"/>
      <c r="B58" s="29" t="s">
        <v>130</v>
      </c>
      <c r="E58" s="149">
        <v>0</v>
      </c>
      <c r="F58" s="150">
        <v>195</v>
      </c>
      <c r="G58" s="148">
        <f t="shared" si="4"/>
        <v>250</v>
      </c>
      <c r="H58" s="148">
        <f t="shared" si="4"/>
        <v>240</v>
      </c>
      <c r="I58" s="230">
        <v>10</v>
      </c>
      <c r="J58" s="20">
        <v>20</v>
      </c>
      <c r="K58" s="20">
        <v>15</v>
      </c>
      <c r="L58" s="230">
        <v>23</v>
      </c>
      <c r="M58" s="20">
        <v>26</v>
      </c>
      <c r="N58" s="20">
        <v>21</v>
      </c>
      <c r="O58" s="20">
        <v>21</v>
      </c>
      <c r="P58" s="20">
        <v>20</v>
      </c>
      <c r="Q58" s="20">
        <v>21</v>
      </c>
      <c r="R58" s="20">
        <v>27</v>
      </c>
      <c r="S58" s="125">
        <v>25</v>
      </c>
      <c r="T58" s="21">
        <v>21</v>
      </c>
    </row>
    <row r="59" spans="1:20" s="121" customFormat="1" ht="15.95" customHeight="1" x14ac:dyDescent="0.25">
      <c r="A59" s="120"/>
      <c r="B59" s="522" t="s">
        <v>221</v>
      </c>
      <c r="C59" s="523"/>
      <c r="D59" s="523"/>
      <c r="E59" s="523"/>
      <c r="F59" s="523"/>
      <c r="G59" s="523"/>
      <c r="H59" s="523"/>
      <c r="I59" s="523"/>
      <c r="J59" s="523"/>
      <c r="K59" s="523"/>
      <c r="L59" s="523"/>
      <c r="M59" s="523"/>
      <c r="N59" s="523"/>
      <c r="O59" s="523"/>
      <c r="P59" s="523"/>
      <c r="Q59" s="523"/>
      <c r="R59" s="523"/>
      <c r="S59" s="523"/>
      <c r="T59" s="524"/>
    </row>
    <row r="60" spans="1:20" ht="15" customHeight="1" x14ac:dyDescent="0.25">
      <c r="A60" s="11"/>
      <c r="B60" s="31" t="s">
        <v>237</v>
      </c>
      <c r="C60" s="298"/>
      <c r="D60" s="265"/>
      <c r="E60" s="123">
        <v>388</v>
      </c>
      <c r="F60" s="5">
        <v>374</v>
      </c>
      <c r="G60" s="331">
        <v>386</v>
      </c>
      <c r="H60" s="386">
        <f>I60</f>
        <v>265</v>
      </c>
      <c r="I60" s="32">
        <v>265</v>
      </c>
      <c r="J60" s="35" t="s">
        <v>39</v>
      </c>
      <c r="K60" s="132" t="s">
        <v>39</v>
      </c>
      <c r="L60" s="35" t="s">
        <v>39</v>
      </c>
      <c r="M60" s="35" t="s">
        <v>39</v>
      </c>
      <c r="N60" s="35" t="s">
        <v>39</v>
      </c>
      <c r="O60" s="35" t="s">
        <v>39</v>
      </c>
      <c r="P60" s="35" t="s">
        <v>39</v>
      </c>
      <c r="Q60" s="35" t="s">
        <v>39</v>
      </c>
      <c r="R60" s="33">
        <v>22</v>
      </c>
      <c r="S60" s="33">
        <v>22</v>
      </c>
      <c r="T60" s="52">
        <v>28</v>
      </c>
    </row>
    <row r="61" spans="1:20" ht="15" customHeight="1" x14ac:dyDescent="0.25">
      <c r="A61" s="11"/>
      <c r="B61" s="186" t="s">
        <v>218</v>
      </c>
      <c r="C61" s="299"/>
      <c r="D61" s="267"/>
      <c r="E61" s="123">
        <v>755</v>
      </c>
      <c r="F61" s="18">
        <v>768</v>
      </c>
      <c r="G61" s="331">
        <v>800</v>
      </c>
      <c r="H61" s="386">
        <f>I61</f>
        <v>531</v>
      </c>
      <c r="I61" s="35">
        <v>531</v>
      </c>
      <c r="J61" s="35" t="s">
        <v>39</v>
      </c>
      <c r="K61" s="132" t="s">
        <v>39</v>
      </c>
      <c r="L61" s="35" t="s">
        <v>39</v>
      </c>
      <c r="M61" s="35" t="s">
        <v>39</v>
      </c>
      <c r="N61" s="35" t="s">
        <v>39</v>
      </c>
      <c r="O61" s="35" t="s">
        <v>39</v>
      </c>
      <c r="P61" s="35" t="s">
        <v>39</v>
      </c>
      <c r="Q61" s="35" t="s">
        <v>39</v>
      </c>
      <c r="R61" s="33">
        <v>51</v>
      </c>
      <c r="S61" s="33">
        <v>51</v>
      </c>
      <c r="T61" s="34">
        <v>61</v>
      </c>
    </row>
    <row r="62" spans="1:20" ht="15" customHeight="1" x14ac:dyDescent="0.25">
      <c r="A62" s="11"/>
      <c r="B62" s="29" t="s">
        <v>238</v>
      </c>
      <c r="C62" s="300"/>
      <c r="D62" s="267"/>
      <c r="E62" s="123">
        <v>1600</v>
      </c>
      <c r="F62" s="18">
        <v>1484</v>
      </c>
      <c r="G62" s="331">
        <v>723</v>
      </c>
      <c r="H62" s="386">
        <f>M62</f>
        <v>503</v>
      </c>
      <c r="I62" s="35" t="s">
        <v>39</v>
      </c>
      <c r="J62" s="35">
        <v>12</v>
      </c>
      <c r="K62" s="33">
        <v>12</v>
      </c>
      <c r="L62" s="256">
        <v>331</v>
      </c>
      <c r="M62" s="32">
        <v>503</v>
      </c>
      <c r="N62" s="35" t="s">
        <v>39</v>
      </c>
      <c r="O62" s="35" t="s">
        <v>39</v>
      </c>
      <c r="P62" s="35" t="s">
        <v>39</v>
      </c>
      <c r="Q62" s="35" t="s">
        <v>39</v>
      </c>
      <c r="R62" s="35" t="s">
        <v>39</v>
      </c>
      <c r="S62" s="35" t="s">
        <v>39</v>
      </c>
      <c r="T62" s="35" t="s">
        <v>39</v>
      </c>
    </row>
    <row r="63" spans="1:20" ht="15" customHeight="1" x14ac:dyDescent="0.25">
      <c r="A63" s="11"/>
      <c r="B63" s="186" t="s">
        <v>216</v>
      </c>
      <c r="C63" s="299"/>
      <c r="D63" s="267"/>
      <c r="E63" s="123">
        <v>3154</v>
      </c>
      <c r="F63" s="18">
        <v>3878</v>
      </c>
      <c r="G63" s="331">
        <v>1916</v>
      </c>
      <c r="H63" s="386">
        <f>M63</f>
        <v>1435</v>
      </c>
      <c r="I63" s="35" t="s">
        <v>39</v>
      </c>
      <c r="J63" s="35">
        <v>23</v>
      </c>
      <c r="K63" s="33">
        <v>28</v>
      </c>
      <c r="L63" s="256">
        <v>508</v>
      </c>
      <c r="M63" s="32">
        <v>1435</v>
      </c>
      <c r="N63" s="35" t="s">
        <v>39</v>
      </c>
      <c r="O63" s="35" t="s">
        <v>39</v>
      </c>
      <c r="P63" s="35" t="s">
        <v>39</v>
      </c>
      <c r="Q63" s="35" t="s">
        <v>39</v>
      </c>
      <c r="R63" s="35" t="s">
        <v>39</v>
      </c>
      <c r="S63" s="35" t="s">
        <v>39</v>
      </c>
      <c r="T63" s="35" t="s">
        <v>39</v>
      </c>
    </row>
    <row r="64" spans="1:20" ht="15" customHeight="1" x14ac:dyDescent="0.25">
      <c r="A64" s="11"/>
      <c r="B64" s="29" t="s">
        <v>239</v>
      </c>
      <c r="C64" s="300"/>
      <c r="D64" s="267"/>
      <c r="E64" s="123">
        <v>2617</v>
      </c>
      <c r="F64" s="18">
        <v>2893</v>
      </c>
      <c r="G64" s="331">
        <v>3013</v>
      </c>
      <c r="H64" s="386">
        <f>N64</f>
        <v>846</v>
      </c>
      <c r="I64" s="35" t="s">
        <v>39</v>
      </c>
      <c r="J64" s="35">
        <v>27</v>
      </c>
      <c r="K64" s="33">
        <v>26</v>
      </c>
      <c r="L64" s="256">
        <v>29</v>
      </c>
      <c r="M64" s="132">
        <v>842</v>
      </c>
      <c r="N64" s="33">
        <v>846</v>
      </c>
      <c r="O64" s="35" t="s">
        <v>39</v>
      </c>
      <c r="P64" s="35" t="s">
        <v>39</v>
      </c>
      <c r="Q64" s="35" t="s">
        <v>39</v>
      </c>
      <c r="R64" s="35" t="s">
        <v>39</v>
      </c>
      <c r="S64" s="35" t="s">
        <v>39</v>
      </c>
      <c r="T64" s="35" t="s">
        <v>39</v>
      </c>
    </row>
    <row r="65" spans="1:21" ht="15" customHeight="1" x14ac:dyDescent="0.25">
      <c r="A65" s="11"/>
      <c r="B65" s="185" t="s">
        <v>215</v>
      </c>
      <c r="C65" s="295"/>
      <c r="D65" s="266"/>
      <c r="E65" s="123">
        <v>4752</v>
      </c>
      <c r="F65" s="10">
        <v>6632</v>
      </c>
      <c r="G65" s="331">
        <v>7146</v>
      </c>
      <c r="H65" s="386">
        <f>N65</f>
        <v>2212</v>
      </c>
      <c r="I65" s="35" t="s">
        <v>39</v>
      </c>
      <c r="J65" s="35">
        <v>50</v>
      </c>
      <c r="K65" s="33">
        <v>59</v>
      </c>
      <c r="L65" s="257">
        <v>65</v>
      </c>
      <c r="M65" s="36">
        <v>2105</v>
      </c>
      <c r="N65" s="33">
        <v>2212</v>
      </c>
      <c r="O65" s="35" t="s">
        <v>39</v>
      </c>
      <c r="P65" s="35" t="s">
        <v>39</v>
      </c>
      <c r="Q65" s="35" t="s">
        <v>39</v>
      </c>
      <c r="R65" s="35" t="s">
        <v>39</v>
      </c>
      <c r="S65" s="35" t="s">
        <v>39</v>
      </c>
      <c r="T65" s="35" t="s">
        <v>39</v>
      </c>
    </row>
    <row r="66" spans="1:21" s="121" customFormat="1" ht="15.95" customHeight="1" x14ac:dyDescent="0.25">
      <c r="A66" s="120"/>
      <c r="B66" s="522" t="s">
        <v>93</v>
      </c>
      <c r="C66" s="523"/>
      <c r="D66" s="523"/>
      <c r="E66" s="523"/>
      <c r="F66" s="523"/>
      <c r="G66" s="523"/>
      <c r="H66" s="523"/>
      <c r="I66" s="523"/>
      <c r="J66" s="523"/>
      <c r="K66" s="523"/>
      <c r="L66" s="523"/>
      <c r="M66" s="523"/>
      <c r="N66" s="523"/>
      <c r="O66" s="523"/>
      <c r="P66" s="523"/>
      <c r="Q66" s="523"/>
      <c r="R66" s="523"/>
      <c r="S66" s="523"/>
      <c r="T66" s="524"/>
    </row>
    <row r="67" spans="1:21" ht="15" customHeight="1" x14ac:dyDescent="0.25">
      <c r="A67" s="11"/>
      <c r="B67" s="4" t="s">
        <v>131</v>
      </c>
      <c r="C67" s="174"/>
      <c r="E67" s="314">
        <v>2738194.7</v>
      </c>
      <c r="F67" s="38">
        <v>2602313.4900000002</v>
      </c>
      <c r="G67" s="373">
        <v>3120996.8400000003</v>
      </c>
      <c r="H67" s="38">
        <f>SUM(I67:U67)</f>
        <v>3090917.45</v>
      </c>
      <c r="I67" s="39">
        <v>288680.81</v>
      </c>
      <c r="J67" s="41">
        <v>290693.3</v>
      </c>
      <c r="K67" s="41">
        <v>242314.7</v>
      </c>
      <c r="L67" s="258">
        <v>227669.67</v>
      </c>
      <c r="M67" s="41">
        <v>244256.95</v>
      </c>
      <c r="N67" s="41">
        <v>251591.46</v>
      </c>
      <c r="O67" s="41">
        <v>246210.21</v>
      </c>
      <c r="P67" s="41">
        <v>231379.04</v>
      </c>
      <c r="Q67" s="41">
        <v>268248.01</v>
      </c>
      <c r="R67" s="326">
        <v>267138.71999999997</v>
      </c>
      <c r="S67" s="328">
        <v>268163.74</v>
      </c>
      <c r="T67" s="327">
        <v>264570.84000000003</v>
      </c>
    </row>
    <row r="68" spans="1:21" ht="15" customHeight="1" x14ac:dyDescent="0.25">
      <c r="A68" s="11"/>
      <c r="B68" s="17" t="s">
        <v>132</v>
      </c>
      <c r="C68" s="174"/>
      <c r="E68" s="314">
        <v>27598.720000000005</v>
      </c>
      <c r="F68" s="38">
        <v>26937.960000000003</v>
      </c>
      <c r="G68" s="373">
        <v>0</v>
      </c>
      <c r="H68" s="38">
        <f t="shared" ref="H68:H77" si="5">SUM(I68:U68)</f>
        <v>0</v>
      </c>
      <c r="I68" s="39">
        <v>0</v>
      </c>
      <c r="J68" s="39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132">
        <v>0</v>
      </c>
      <c r="T68" s="132">
        <v>0</v>
      </c>
    </row>
    <row r="69" spans="1:21" ht="15" customHeight="1" x14ac:dyDescent="0.25">
      <c r="A69" s="11"/>
      <c r="B69" s="17" t="s">
        <v>94</v>
      </c>
      <c r="C69" s="174"/>
      <c r="E69" s="314">
        <v>101712.98000000001</v>
      </c>
      <c r="F69" s="38">
        <v>118663.80000000002</v>
      </c>
      <c r="G69" s="373">
        <v>93891.540000000008</v>
      </c>
      <c r="H69" s="38">
        <f t="shared" si="5"/>
        <v>74128.84</v>
      </c>
      <c r="I69" s="39">
        <f>10080+10370</f>
        <v>20450</v>
      </c>
      <c r="J69" s="41">
        <v>1450</v>
      </c>
      <c r="K69" s="311">
        <v>1080.08</v>
      </c>
      <c r="L69" s="258">
        <f>5958.76+9210</f>
        <v>15168.76</v>
      </c>
      <c r="M69" s="41">
        <v>850</v>
      </c>
      <c r="N69" s="41">
        <v>870</v>
      </c>
      <c r="O69" s="41">
        <f>8510+4910</f>
        <v>13420</v>
      </c>
      <c r="P69" s="41">
        <v>1020</v>
      </c>
      <c r="Q69" s="41">
        <v>320</v>
      </c>
      <c r="R69" s="326">
        <f>8760+8920</f>
        <v>17680</v>
      </c>
      <c r="S69" s="328">
        <v>540</v>
      </c>
      <c r="T69" s="311">
        <v>1280</v>
      </c>
    </row>
    <row r="70" spans="1:21" ht="15" customHeight="1" x14ac:dyDescent="0.25">
      <c r="A70" s="11"/>
      <c r="B70" s="9" t="s">
        <v>95</v>
      </c>
      <c r="C70" s="174"/>
      <c r="E70" s="314">
        <v>39218.49</v>
      </c>
      <c r="F70" s="38">
        <v>19580.650000000001</v>
      </c>
      <c r="G70" s="373">
        <v>40500.03</v>
      </c>
      <c r="H70" s="38">
        <f t="shared" si="5"/>
        <v>21271.350000000002</v>
      </c>
      <c r="I70" s="311">
        <v>2717</v>
      </c>
      <c r="J70" s="41">
        <v>50</v>
      </c>
      <c r="K70" s="41">
        <f>1149+620</f>
        <v>1769</v>
      </c>
      <c r="L70" s="132">
        <f>683+180</f>
        <v>863</v>
      </c>
      <c r="M70" s="41">
        <v>977.5</v>
      </c>
      <c r="N70" s="311">
        <f>4921.5+156.35</f>
        <v>5077.8500000000004</v>
      </c>
      <c r="O70" s="397">
        <v>1675.55</v>
      </c>
      <c r="P70" s="41">
        <v>805</v>
      </c>
      <c r="Q70" s="41">
        <f>800+4032.5</f>
        <v>4832.5</v>
      </c>
      <c r="R70" s="311">
        <v>255</v>
      </c>
      <c r="S70" s="328">
        <v>580</v>
      </c>
      <c r="T70" s="327">
        <v>1668.95</v>
      </c>
    </row>
    <row r="71" spans="1:21" ht="15" customHeight="1" x14ac:dyDescent="0.25">
      <c r="A71" s="11"/>
      <c r="B71" s="4" t="s">
        <v>96</v>
      </c>
      <c r="C71" s="174"/>
      <c r="E71" s="314">
        <v>105088.07</v>
      </c>
      <c r="F71" s="38">
        <v>145806.03000000003</v>
      </c>
      <c r="G71" s="373">
        <v>214106.31</v>
      </c>
      <c r="H71" s="38">
        <f t="shared" si="5"/>
        <v>197067.08</v>
      </c>
      <c r="I71" s="39">
        <f>29041.98+152.61</f>
        <v>29194.59</v>
      </c>
      <c r="J71" s="41">
        <f>6659.93+14765+82.8+87.4</f>
        <v>21595.13</v>
      </c>
      <c r="K71" s="41">
        <f>37515.7+683.17</f>
        <v>38198.869999999995</v>
      </c>
      <c r="L71" s="258">
        <f>75+47925.59+40</f>
        <v>48040.59</v>
      </c>
      <c r="M71" s="41">
        <v>5613.16</v>
      </c>
      <c r="N71" s="41">
        <v>1891.43</v>
      </c>
      <c r="O71" s="397">
        <v>2465.23</v>
      </c>
      <c r="P71" s="41">
        <v>25307.77</v>
      </c>
      <c r="Q71" s="311">
        <f>7638.11+50+988.92</f>
        <v>8677.0299999999988</v>
      </c>
      <c r="R71" s="326">
        <f>2872.79+305.79+50</f>
        <v>3228.58</v>
      </c>
      <c r="S71" s="328">
        <v>3540.17</v>
      </c>
      <c r="T71" s="327">
        <v>9314.5300000000007</v>
      </c>
    </row>
    <row r="72" spans="1:21" ht="15" customHeight="1" x14ac:dyDescent="0.25">
      <c r="A72" s="11"/>
      <c r="B72" s="17" t="s">
        <v>133</v>
      </c>
      <c r="C72" s="174"/>
      <c r="E72" s="314">
        <v>41296.51</v>
      </c>
      <c r="F72" s="38">
        <v>11808.15</v>
      </c>
      <c r="G72" s="373">
        <v>63008.239999999991</v>
      </c>
      <c r="H72" s="38">
        <f t="shared" si="5"/>
        <v>43001.09</v>
      </c>
      <c r="I72" s="39">
        <v>7128</v>
      </c>
      <c r="J72" s="41">
        <v>1998.64</v>
      </c>
      <c r="K72" s="41">
        <v>1105</v>
      </c>
      <c r="L72" s="258">
        <v>13096.27</v>
      </c>
      <c r="M72" s="132">
        <v>1923.17</v>
      </c>
      <c r="N72" s="41">
        <v>304.8</v>
      </c>
      <c r="O72" s="41">
        <v>980.12</v>
      </c>
      <c r="P72" s="41">
        <v>1681.96</v>
      </c>
      <c r="Q72" s="41">
        <v>975</v>
      </c>
      <c r="R72" s="326">
        <v>12553.13</v>
      </c>
      <c r="S72" s="132">
        <v>530</v>
      </c>
      <c r="T72" s="327">
        <v>725</v>
      </c>
    </row>
    <row r="73" spans="1:21" ht="15" customHeight="1" x14ac:dyDescent="0.25">
      <c r="A73" s="11"/>
      <c r="B73" s="17" t="s">
        <v>134</v>
      </c>
      <c r="C73" s="174"/>
      <c r="E73" s="314">
        <v>12821.310000000001</v>
      </c>
      <c r="F73" s="38">
        <v>82654.910000000018</v>
      </c>
      <c r="G73" s="373">
        <v>26788.06</v>
      </c>
      <c r="H73" s="38">
        <f t="shared" si="5"/>
        <v>13112.200000000003</v>
      </c>
      <c r="I73" s="39">
        <v>7162.21</v>
      </c>
      <c r="J73" s="132">
        <v>296.5</v>
      </c>
      <c r="K73" s="41">
        <v>204.35</v>
      </c>
      <c r="L73" s="258">
        <v>600</v>
      </c>
      <c r="M73" s="41">
        <v>980.54</v>
      </c>
      <c r="N73" s="41">
        <v>1352</v>
      </c>
      <c r="O73" s="41">
        <v>200</v>
      </c>
      <c r="P73" s="41">
        <v>200</v>
      </c>
      <c r="Q73" s="41">
        <v>200</v>
      </c>
      <c r="R73" s="326">
        <v>1005.93</v>
      </c>
      <c r="S73" s="311">
        <v>342.32</v>
      </c>
      <c r="T73" s="327">
        <v>568.35</v>
      </c>
    </row>
    <row r="74" spans="1:21" ht="15" customHeight="1" x14ac:dyDescent="0.25">
      <c r="A74" s="11"/>
      <c r="B74" s="29" t="s">
        <v>135</v>
      </c>
      <c r="D74" s="272"/>
      <c r="E74" s="314">
        <v>1244</v>
      </c>
      <c r="F74" s="38">
        <v>1810</v>
      </c>
      <c r="G74" s="373">
        <v>19313</v>
      </c>
      <c r="H74" s="38">
        <f t="shared" si="5"/>
        <v>30697.75</v>
      </c>
      <c r="I74" s="39">
        <v>0</v>
      </c>
      <c r="J74" s="39">
        <v>0</v>
      </c>
      <c r="K74" s="39">
        <v>0</v>
      </c>
      <c r="L74" s="39">
        <v>0</v>
      </c>
      <c r="M74" s="39">
        <v>12183</v>
      </c>
      <c r="N74" s="39">
        <v>0</v>
      </c>
      <c r="O74" s="41">
        <v>0</v>
      </c>
      <c r="P74" s="41">
        <v>571.16999999999996</v>
      </c>
      <c r="Q74" s="41">
        <v>480</v>
      </c>
      <c r="R74" s="41">
        <v>0</v>
      </c>
      <c r="S74" s="41">
        <v>16657.580000000002</v>
      </c>
      <c r="T74" s="41">
        <v>806</v>
      </c>
    </row>
    <row r="75" spans="1:21" ht="15" hidden="1" customHeight="1" x14ac:dyDescent="0.25">
      <c r="A75" s="11"/>
      <c r="B75" s="29" t="s">
        <v>212</v>
      </c>
      <c r="D75" s="272"/>
      <c r="E75" s="314">
        <v>76144.849999999991</v>
      </c>
      <c r="F75" s="38">
        <v>70</v>
      </c>
      <c r="G75" s="373">
        <v>0</v>
      </c>
      <c r="H75" s="38">
        <f t="shared" si="5"/>
        <v>0</v>
      </c>
      <c r="I75" s="39"/>
      <c r="J75" s="39"/>
      <c r="K75" s="39"/>
      <c r="L75" s="39"/>
      <c r="M75" s="39"/>
      <c r="N75" s="39"/>
      <c r="O75" s="41"/>
      <c r="P75" s="41"/>
      <c r="Q75" s="41"/>
      <c r="R75" s="41"/>
      <c r="S75" s="41"/>
      <c r="T75" s="41"/>
    </row>
    <row r="76" spans="1:21" ht="15" customHeight="1" x14ac:dyDescent="0.25">
      <c r="A76" s="11"/>
      <c r="B76" s="29" t="s">
        <v>206</v>
      </c>
      <c r="D76" s="272"/>
      <c r="E76" s="314">
        <v>36777.25</v>
      </c>
      <c r="F76" s="38">
        <v>41379.12999999999</v>
      </c>
      <c r="G76" s="373">
        <v>74726.39</v>
      </c>
      <c r="H76" s="38">
        <f t="shared" si="5"/>
        <v>45559.360000000001</v>
      </c>
      <c r="I76" s="39">
        <v>1104</v>
      </c>
      <c r="J76" s="41">
        <v>2096.92</v>
      </c>
      <c r="K76" s="41">
        <v>3118</v>
      </c>
      <c r="L76" s="258">
        <v>11835.69</v>
      </c>
      <c r="M76" s="41">
        <v>1499.77</v>
      </c>
      <c r="N76" s="41">
        <v>742</v>
      </c>
      <c r="O76" s="41">
        <v>2136.1</v>
      </c>
      <c r="P76" s="41">
        <v>742</v>
      </c>
      <c r="Q76" s="41">
        <v>1212.8399999999999</v>
      </c>
      <c r="R76" s="326">
        <v>16923.900000000001</v>
      </c>
      <c r="S76" s="328">
        <v>1401.4</v>
      </c>
      <c r="T76" s="327">
        <v>2746.74</v>
      </c>
    </row>
    <row r="77" spans="1:21" ht="15" customHeight="1" x14ac:dyDescent="0.25">
      <c r="A77" s="11"/>
      <c r="B77" s="29" t="s">
        <v>136</v>
      </c>
      <c r="D77" s="272"/>
      <c r="E77" s="314">
        <v>3106544.58</v>
      </c>
      <c r="F77" s="38">
        <v>2745272.69</v>
      </c>
      <c r="G77" s="373">
        <f>SUM(G67:G74)</f>
        <v>3578604.02</v>
      </c>
      <c r="H77" s="38">
        <f t="shared" si="5"/>
        <v>3424636.0000000005</v>
      </c>
      <c r="I77" s="39">
        <v>354228.21</v>
      </c>
      <c r="J77" s="41">
        <v>313986.65000000002</v>
      </c>
      <c r="K77" s="41">
        <v>281554</v>
      </c>
      <c r="L77" s="258">
        <v>293602.59999999998</v>
      </c>
      <c r="M77" s="41">
        <v>265284.55</v>
      </c>
      <c r="N77" s="39">
        <v>260345.54</v>
      </c>
      <c r="O77" s="41">
        <v>262815.01</v>
      </c>
      <c r="P77" s="41">
        <v>260222.94</v>
      </c>
      <c r="Q77" s="41">
        <v>282519.7</v>
      </c>
      <c r="R77" s="326">
        <v>284937.46000000002</v>
      </c>
      <c r="S77" s="328">
        <v>288952.40999999997</v>
      </c>
      <c r="T77" s="327">
        <v>276186.93</v>
      </c>
      <c r="U77" s="42"/>
    </row>
    <row r="78" spans="1:21" ht="31.5" customHeight="1" x14ac:dyDescent="0.25">
      <c r="A78" s="11"/>
      <c r="B78" s="30" t="s">
        <v>137</v>
      </c>
      <c r="D78" s="271"/>
      <c r="E78" s="314">
        <v>11078</v>
      </c>
      <c r="F78" s="38">
        <v>1902</v>
      </c>
      <c r="G78" s="373">
        <v>0</v>
      </c>
      <c r="H78" s="38">
        <f t="shared" ref="H78" si="6">SUM(J78:U78)</f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11">
        <v>0</v>
      </c>
      <c r="O78" s="311">
        <v>0</v>
      </c>
      <c r="P78" s="311">
        <v>0</v>
      </c>
      <c r="Q78" s="311">
        <v>0</v>
      </c>
      <c r="R78" s="311">
        <v>0</v>
      </c>
      <c r="S78" s="39">
        <v>0</v>
      </c>
      <c r="T78" s="39">
        <v>0</v>
      </c>
    </row>
    <row r="79" spans="1:21" s="121" customFormat="1" ht="15.95" customHeight="1" x14ac:dyDescent="0.25">
      <c r="A79" s="120"/>
      <c r="B79" s="516" t="s">
        <v>23</v>
      </c>
      <c r="C79" s="517"/>
      <c r="D79" s="517"/>
      <c r="E79" s="517"/>
      <c r="F79" s="517"/>
      <c r="G79" s="517"/>
      <c r="H79" s="517"/>
      <c r="I79" s="517"/>
      <c r="J79" s="517"/>
      <c r="K79" s="517"/>
      <c r="L79" s="517"/>
      <c r="M79" s="517"/>
      <c r="N79" s="517"/>
      <c r="O79" s="517"/>
      <c r="P79" s="517"/>
      <c r="Q79" s="517"/>
      <c r="R79" s="517"/>
      <c r="S79" s="517"/>
      <c r="T79" s="518"/>
    </row>
    <row r="80" spans="1:21" s="121" customFormat="1" ht="15.95" customHeight="1" x14ac:dyDescent="0.25">
      <c r="A80" s="120"/>
      <c r="B80" s="519" t="s">
        <v>24</v>
      </c>
      <c r="C80" s="520"/>
      <c r="D80" s="520"/>
      <c r="E80" s="520"/>
      <c r="F80" s="520"/>
      <c r="G80" s="520"/>
      <c r="H80" s="520"/>
      <c r="I80" s="520"/>
      <c r="J80" s="520"/>
      <c r="K80" s="520"/>
      <c r="L80" s="520"/>
      <c r="M80" s="520"/>
      <c r="N80" s="520"/>
      <c r="O80" s="520"/>
      <c r="P80" s="520"/>
      <c r="Q80" s="520"/>
      <c r="R80" s="520"/>
      <c r="S80" s="520"/>
      <c r="T80" s="521"/>
    </row>
    <row r="81" spans="1:20" ht="15" customHeight="1" x14ac:dyDescent="0.25">
      <c r="A81" s="11"/>
      <c r="B81" s="31" t="s">
        <v>138</v>
      </c>
      <c r="C81" s="298"/>
      <c r="D81" s="265"/>
      <c r="E81" s="131">
        <v>411</v>
      </c>
      <c r="F81" s="281">
        <v>412</v>
      </c>
      <c r="G81" s="119">
        <v>503</v>
      </c>
      <c r="H81" s="376">
        <f>SUM(I81:U81)</f>
        <v>918</v>
      </c>
      <c r="I81" s="244">
        <v>68</v>
      </c>
      <c r="J81" s="245">
        <v>82</v>
      </c>
      <c r="K81" s="95">
        <v>84</v>
      </c>
      <c r="L81" s="45">
        <v>87</v>
      </c>
      <c r="M81" s="7">
        <v>78</v>
      </c>
      <c r="N81" s="7">
        <v>74</v>
      </c>
      <c r="O81" s="7">
        <v>84</v>
      </c>
      <c r="P81" s="7">
        <v>61</v>
      </c>
      <c r="Q81" s="7">
        <v>69</v>
      </c>
      <c r="R81" s="7">
        <v>77</v>
      </c>
      <c r="S81" s="7">
        <v>76</v>
      </c>
      <c r="T81" s="8">
        <v>78</v>
      </c>
    </row>
    <row r="82" spans="1:20" ht="15" customHeight="1" x14ac:dyDescent="0.25">
      <c r="A82" s="11"/>
      <c r="B82" s="29" t="s">
        <v>229</v>
      </c>
      <c r="C82" s="300"/>
      <c r="D82" s="267" t="s">
        <v>199</v>
      </c>
      <c r="E82" s="131">
        <v>5</v>
      </c>
      <c r="F82" s="282">
        <v>4.6666666670000003</v>
      </c>
      <c r="G82" s="392">
        <v>6.6363636363636367</v>
      </c>
      <c r="H82" s="376">
        <f>AVERAGE(I82:U82)</f>
        <v>48.583333333333336</v>
      </c>
      <c r="I82" s="28">
        <v>42</v>
      </c>
      <c r="J82" s="7">
        <v>53</v>
      </c>
      <c r="K82" s="15">
        <v>54</v>
      </c>
      <c r="L82" s="225">
        <v>55</v>
      </c>
      <c r="M82" s="15">
        <v>40</v>
      </c>
      <c r="N82" s="15">
        <v>47</v>
      </c>
      <c r="O82" s="15">
        <v>61</v>
      </c>
      <c r="P82" s="15">
        <v>34</v>
      </c>
      <c r="Q82" s="15">
        <v>49</v>
      </c>
      <c r="R82" s="15">
        <v>50</v>
      </c>
      <c r="S82" s="15">
        <v>51</v>
      </c>
      <c r="T82" s="16">
        <v>47</v>
      </c>
    </row>
    <row r="83" spans="1:20" ht="15" customHeight="1" x14ac:dyDescent="0.25">
      <c r="A83" s="11"/>
      <c r="B83" s="29" t="s">
        <v>103</v>
      </c>
      <c r="C83" s="300"/>
      <c r="D83" s="267" t="s">
        <v>199</v>
      </c>
      <c r="E83" s="131">
        <v>71.25</v>
      </c>
      <c r="F83" s="283">
        <v>61</v>
      </c>
      <c r="G83" s="392">
        <v>89.818181818181813</v>
      </c>
      <c r="H83" s="376">
        <f>AVERAGE(I83:U83)</f>
        <v>78.333333333333329</v>
      </c>
      <c r="I83" s="132">
        <v>66</v>
      </c>
      <c r="J83" s="28">
        <v>92</v>
      </c>
      <c r="K83" s="28">
        <v>95</v>
      </c>
      <c r="L83" s="259">
        <v>107</v>
      </c>
      <c r="M83" s="28">
        <v>84</v>
      </c>
      <c r="N83" s="28">
        <v>85</v>
      </c>
      <c r="O83" s="28">
        <v>95</v>
      </c>
      <c r="P83" s="28">
        <v>64</v>
      </c>
      <c r="Q83" s="28">
        <v>64</v>
      </c>
      <c r="R83" s="28">
        <v>56</v>
      </c>
      <c r="S83" s="259">
        <v>61</v>
      </c>
      <c r="T83" s="34">
        <v>71</v>
      </c>
    </row>
    <row r="84" spans="1:20" ht="15" customHeight="1" x14ac:dyDescent="0.25">
      <c r="A84" s="11"/>
      <c r="B84" s="186" t="s">
        <v>139</v>
      </c>
      <c r="C84" s="296"/>
      <c r="E84" s="151">
        <v>0</v>
      </c>
      <c r="F84" s="151">
        <v>0</v>
      </c>
      <c r="G84" s="151">
        <v>0</v>
      </c>
      <c r="H84" s="151">
        <v>0</v>
      </c>
      <c r="I84" s="28">
        <v>41</v>
      </c>
      <c r="J84" s="132">
        <v>59</v>
      </c>
      <c r="K84" s="28">
        <v>59</v>
      </c>
      <c r="L84" s="259">
        <v>60</v>
      </c>
      <c r="M84" s="28">
        <v>46</v>
      </c>
      <c r="N84" s="132">
        <v>53</v>
      </c>
      <c r="O84" s="28">
        <v>65</v>
      </c>
      <c r="P84" s="28">
        <v>41</v>
      </c>
      <c r="Q84" s="28">
        <v>52</v>
      </c>
      <c r="R84" s="28">
        <v>55</v>
      </c>
      <c r="S84" s="28">
        <v>57</v>
      </c>
      <c r="T84" s="27">
        <v>56</v>
      </c>
    </row>
    <row r="85" spans="1:20" ht="15" customHeight="1" x14ac:dyDescent="0.25">
      <c r="A85" s="11"/>
      <c r="B85" s="185" t="s">
        <v>140</v>
      </c>
      <c r="C85" s="296"/>
      <c r="E85" s="154">
        <v>0</v>
      </c>
      <c r="F85" s="154">
        <v>0</v>
      </c>
      <c r="G85" s="154">
        <v>0</v>
      </c>
      <c r="H85" s="154">
        <v>0</v>
      </c>
      <c r="I85" s="28">
        <v>41</v>
      </c>
      <c r="J85" s="28">
        <v>41</v>
      </c>
      <c r="K85" s="28">
        <v>54</v>
      </c>
      <c r="L85" s="259">
        <v>50</v>
      </c>
      <c r="M85" s="28">
        <v>43</v>
      </c>
      <c r="N85" s="28">
        <v>41</v>
      </c>
      <c r="O85" s="28">
        <v>42</v>
      </c>
      <c r="P85" s="28">
        <v>50</v>
      </c>
      <c r="Q85" s="28">
        <v>43</v>
      </c>
      <c r="R85" s="28">
        <v>44</v>
      </c>
      <c r="S85" s="28">
        <v>31</v>
      </c>
      <c r="T85" s="44">
        <v>40</v>
      </c>
    </row>
    <row r="86" spans="1:20" s="121" customFormat="1" ht="15.95" customHeight="1" x14ac:dyDescent="0.25">
      <c r="A86" s="120"/>
      <c r="B86" s="522" t="s">
        <v>25</v>
      </c>
      <c r="C86" s="523"/>
      <c r="D86" s="523"/>
      <c r="E86" s="523"/>
      <c r="F86" s="523"/>
      <c r="G86" s="523"/>
      <c r="H86" s="523"/>
      <c r="I86" s="523"/>
      <c r="J86" s="523"/>
      <c r="K86" s="523"/>
      <c r="L86" s="523"/>
      <c r="M86" s="523"/>
      <c r="N86" s="523"/>
      <c r="O86" s="523"/>
      <c r="P86" s="523"/>
      <c r="Q86" s="523"/>
      <c r="R86" s="523"/>
      <c r="S86" s="523"/>
      <c r="T86" s="524"/>
    </row>
    <row r="87" spans="1:20" ht="15" customHeight="1" x14ac:dyDescent="0.25">
      <c r="A87" s="11"/>
      <c r="B87" s="31" t="s">
        <v>188</v>
      </c>
      <c r="C87" s="298"/>
      <c r="D87" s="265" t="s">
        <v>199</v>
      </c>
      <c r="E87" s="131">
        <v>117</v>
      </c>
      <c r="F87" s="316">
        <v>121</v>
      </c>
      <c r="G87" s="374">
        <v>128</v>
      </c>
      <c r="H87" s="284">
        <f>AVERAGE(I87:T87)</f>
        <v>130.16666666666666</v>
      </c>
      <c r="I87" s="244">
        <v>127</v>
      </c>
      <c r="J87" s="249">
        <v>129</v>
      </c>
      <c r="K87" s="251">
        <v>127</v>
      </c>
      <c r="L87" s="45">
        <v>127</v>
      </c>
      <c r="M87" s="45">
        <v>129</v>
      </c>
      <c r="N87" s="45">
        <v>127</v>
      </c>
      <c r="O87" s="45">
        <v>129</v>
      </c>
      <c r="P87" s="45">
        <v>131</v>
      </c>
      <c r="Q87" s="45">
        <v>133</v>
      </c>
      <c r="R87" s="45">
        <v>133</v>
      </c>
      <c r="S87" s="45">
        <v>134</v>
      </c>
      <c r="T87" s="22">
        <v>136</v>
      </c>
    </row>
    <row r="88" spans="1:20" ht="15" customHeight="1" x14ac:dyDescent="0.25">
      <c r="A88" s="11"/>
      <c r="B88" s="186" t="s">
        <v>104</v>
      </c>
      <c r="C88" s="296"/>
      <c r="E88" s="153"/>
      <c r="F88" s="153"/>
      <c r="G88" s="153"/>
      <c r="H88" s="153"/>
      <c r="I88" s="6">
        <v>0</v>
      </c>
      <c r="J88" s="26">
        <v>4</v>
      </c>
      <c r="K88" s="1">
        <v>4</v>
      </c>
      <c r="L88" s="132">
        <v>1</v>
      </c>
      <c r="M88" s="1">
        <v>3</v>
      </c>
      <c r="N88" s="1">
        <v>1</v>
      </c>
      <c r="O88" s="1">
        <v>2</v>
      </c>
      <c r="P88" s="1">
        <v>4</v>
      </c>
      <c r="Q88" s="1">
        <v>2</v>
      </c>
      <c r="R88" s="1">
        <v>2</v>
      </c>
      <c r="S88" s="1">
        <v>3</v>
      </c>
      <c r="T88" s="132">
        <v>5</v>
      </c>
    </row>
    <row r="89" spans="1:20" ht="15" customHeight="1" x14ac:dyDescent="0.25">
      <c r="A89" s="11"/>
      <c r="B89" s="185" t="s">
        <v>105</v>
      </c>
      <c r="C89" s="296"/>
      <c r="D89" s="271"/>
      <c r="E89" s="153"/>
      <c r="F89" s="153"/>
      <c r="G89" s="153"/>
      <c r="H89" s="153"/>
      <c r="I89" s="6">
        <v>1</v>
      </c>
      <c r="J89" s="28">
        <v>3</v>
      </c>
      <c r="K89" s="28">
        <v>2</v>
      </c>
      <c r="L89" s="1">
        <v>1</v>
      </c>
      <c r="M89" s="28">
        <v>1</v>
      </c>
      <c r="N89" s="28">
        <v>3</v>
      </c>
      <c r="O89" s="28">
        <v>0</v>
      </c>
      <c r="P89" s="28">
        <v>2</v>
      </c>
      <c r="Q89" s="28">
        <v>0</v>
      </c>
      <c r="R89" s="28">
        <v>2</v>
      </c>
      <c r="S89" s="28">
        <v>2</v>
      </c>
      <c r="T89" s="22">
        <v>3</v>
      </c>
    </row>
    <row r="90" spans="1:20" s="121" customFormat="1" ht="15.95" customHeight="1" x14ac:dyDescent="0.25">
      <c r="A90" s="120"/>
      <c r="B90" s="522" t="s">
        <v>26</v>
      </c>
      <c r="C90" s="523"/>
      <c r="D90" s="523"/>
      <c r="E90" s="523"/>
      <c r="F90" s="523"/>
      <c r="G90" s="523"/>
      <c r="H90" s="523"/>
      <c r="I90" s="523"/>
      <c r="J90" s="523"/>
      <c r="K90" s="523"/>
      <c r="L90" s="523"/>
      <c r="M90" s="523"/>
      <c r="N90" s="523"/>
      <c r="O90" s="523"/>
      <c r="P90" s="523"/>
      <c r="Q90" s="523"/>
      <c r="R90" s="523"/>
      <c r="S90" s="523"/>
      <c r="T90" s="524"/>
    </row>
    <row r="91" spans="1:20" ht="15" customHeight="1" x14ac:dyDescent="0.25">
      <c r="A91" s="11"/>
      <c r="B91" s="31" t="s">
        <v>141</v>
      </c>
      <c r="D91" s="269" t="s">
        <v>199</v>
      </c>
      <c r="E91" s="317">
        <v>122</v>
      </c>
      <c r="F91" s="315">
        <v>117</v>
      </c>
      <c r="G91" s="374">
        <v>172.72727272727272</v>
      </c>
      <c r="H91" s="284">
        <f>AVERAGE(I91:U91)</f>
        <v>237.33333333333334</v>
      </c>
      <c r="I91" s="6">
        <v>219</v>
      </c>
      <c r="J91" s="250">
        <v>211</v>
      </c>
      <c r="K91" s="45">
        <v>216</v>
      </c>
      <c r="L91" s="45">
        <v>220</v>
      </c>
      <c r="M91" s="45">
        <v>237</v>
      </c>
      <c r="N91" s="45">
        <v>243</v>
      </c>
      <c r="O91" s="45">
        <v>235</v>
      </c>
      <c r="P91" s="45">
        <v>239</v>
      </c>
      <c r="Q91" s="45">
        <v>240</v>
      </c>
      <c r="R91" s="45">
        <v>255</v>
      </c>
      <c r="S91" s="45">
        <v>269</v>
      </c>
      <c r="T91" s="22">
        <v>264</v>
      </c>
    </row>
    <row r="92" spans="1:20" ht="15" hidden="1" customHeight="1" x14ac:dyDescent="0.25">
      <c r="A92" s="11"/>
      <c r="B92" s="186" t="s">
        <v>104</v>
      </c>
      <c r="C92" s="296"/>
      <c r="E92" s="151">
        <v>0</v>
      </c>
      <c r="F92" s="152">
        <v>0</v>
      </c>
      <c r="G92" s="284" t="e">
        <v>#DIV/0!</v>
      </c>
      <c r="H92" s="284" t="e">
        <f t="shared" ref="H92:H95" si="7">AVERAGE(I92:U92)</f>
        <v>#DIV/0!</v>
      </c>
      <c r="I92" s="6"/>
      <c r="J92" s="240"/>
      <c r="K92" s="45"/>
      <c r="L92" s="45"/>
      <c r="M92" s="45"/>
      <c r="N92" s="45"/>
      <c r="O92" s="45"/>
      <c r="P92" s="45"/>
      <c r="Q92" s="45"/>
      <c r="R92" s="45"/>
      <c r="S92" s="45"/>
      <c r="T92" s="22"/>
    </row>
    <row r="93" spans="1:20" ht="15" hidden="1" customHeight="1" x14ac:dyDescent="0.25">
      <c r="A93" s="11"/>
      <c r="B93" s="186" t="s">
        <v>105</v>
      </c>
      <c r="C93" s="296"/>
      <c r="E93" s="149">
        <v>0</v>
      </c>
      <c r="F93" s="150">
        <v>0</v>
      </c>
      <c r="G93" s="284" t="e">
        <v>#DIV/0!</v>
      </c>
      <c r="H93" s="284" t="e">
        <f t="shared" si="7"/>
        <v>#DIV/0!</v>
      </c>
      <c r="I93" s="6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22"/>
    </row>
    <row r="94" spans="1:20" ht="15" customHeight="1" x14ac:dyDescent="0.25">
      <c r="A94" s="11"/>
      <c r="B94" s="29" t="s">
        <v>106</v>
      </c>
      <c r="E94" s="154">
        <v>0</v>
      </c>
      <c r="F94" s="156">
        <v>106142.25</v>
      </c>
      <c r="G94" s="156"/>
      <c r="H94" s="284"/>
      <c r="I94" s="240">
        <v>9044</v>
      </c>
      <c r="J94" s="338">
        <v>8945</v>
      </c>
      <c r="K94" s="339">
        <v>8633.25</v>
      </c>
      <c r="L94" s="394">
        <v>9429.75</v>
      </c>
      <c r="M94" s="340">
        <v>8445</v>
      </c>
      <c r="N94" s="240">
        <v>8316.25</v>
      </c>
      <c r="O94" s="240">
        <v>8089.25</v>
      </c>
      <c r="P94" s="240">
        <v>7077.35</v>
      </c>
      <c r="Q94" s="363">
        <v>7365</v>
      </c>
      <c r="R94" s="334">
        <v>7523</v>
      </c>
      <c r="S94" s="240">
        <v>7716</v>
      </c>
      <c r="T94" s="364">
        <v>9043.75</v>
      </c>
    </row>
    <row r="95" spans="1:20" ht="15" customHeight="1" x14ac:dyDescent="0.25">
      <c r="A95" s="11"/>
      <c r="B95" s="29" t="s">
        <v>142</v>
      </c>
      <c r="D95" s="269" t="s">
        <v>199</v>
      </c>
      <c r="E95" s="317">
        <v>188</v>
      </c>
      <c r="F95" s="284">
        <v>190</v>
      </c>
      <c r="G95" s="374">
        <v>306.90909090909093</v>
      </c>
      <c r="H95" s="284">
        <f t="shared" si="7"/>
        <v>316</v>
      </c>
      <c r="I95" s="391">
        <v>316</v>
      </c>
      <c r="J95" s="252">
        <v>316</v>
      </c>
      <c r="K95" s="251">
        <v>316</v>
      </c>
      <c r="L95" s="45">
        <v>316</v>
      </c>
      <c r="M95" s="45">
        <v>316</v>
      </c>
      <c r="N95" s="45">
        <v>316</v>
      </c>
      <c r="O95" s="45">
        <v>316</v>
      </c>
      <c r="P95" s="45">
        <v>316</v>
      </c>
      <c r="Q95" s="45">
        <v>316</v>
      </c>
      <c r="R95" s="45">
        <v>316</v>
      </c>
      <c r="S95" s="45">
        <v>316</v>
      </c>
      <c r="T95" s="45">
        <v>316</v>
      </c>
    </row>
    <row r="96" spans="1:20" ht="15" customHeight="1" x14ac:dyDescent="0.25">
      <c r="A96" s="11"/>
      <c r="B96" s="186" t="s">
        <v>104</v>
      </c>
      <c r="C96" s="296"/>
      <c r="E96" s="151">
        <v>0</v>
      </c>
      <c r="F96" s="152">
        <v>19</v>
      </c>
      <c r="G96" s="153">
        <v>6.9</v>
      </c>
      <c r="H96" s="153">
        <f t="shared" ref="H96:H97" si="8">AVERAGE(J96:U96)</f>
        <v>8.454545454545455</v>
      </c>
      <c r="I96" s="6">
        <v>20</v>
      </c>
      <c r="J96" s="45">
        <v>4</v>
      </c>
      <c r="K96" s="45">
        <v>5</v>
      </c>
      <c r="L96" s="45">
        <v>4</v>
      </c>
      <c r="M96" s="45">
        <v>17</v>
      </c>
      <c r="N96" s="45">
        <v>6</v>
      </c>
      <c r="O96" s="45">
        <v>0</v>
      </c>
      <c r="P96" s="45">
        <v>4</v>
      </c>
      <c r="Q96" s="45">
        <v>8</v>
      </c>
      <c r="R96" s="45">
        <v>15</v>
      </c>
      <c r="S96" s="45">
        <v>14</v>
      </c>
      <c r="T96" s="22">
        <v>16</v>
      </c>
    </row>
    <row r="97" spans="1:20" ht="15" customHeight="1" x14ac:dyDescent="0.25">
      <c r="A97" s="11"/>
      <c r="B97" s="185" t="s">
        <v>105</v>
      </c>
      <c r="C97" s="296"/>
      <c r="E97" s="154">
        <v>0</v>
      </c>
      <c r="F97" s="156">
        <v>11</v>
      </c>
      <c r="G97" s="155">
        <v>4.9000000000000004</v>
      </c>
      <c r="H97" s="155">
        <f t="shared" si="8"/>
        <v>10.272727272727273</v>
      </c>
      <c r="I97" s="6">
        <v>0</v>
      </c>
      <c r="J97" s="45">
        <v>18</v>
      </c>
      <c r="K97" s="45">
        <v>9</v>
      </c>
      <c r="L97" s="45">
        <v>6</v>
      </c>
      <c r="M97" s="45">
        <v>17</v>
      </c>
      <c r="N97" s="45">
        <v>3</v>
      </c>
      <c r="O97" s="45">
        <v>8</v>
      </c>
      <c r="P97" s="45">
        <v>6</v>
      </c>
      <c r="Q97" s="45">
        <v>7</v>
      </c>
      <c r="R97" s="45">
        <v>8</v>
      </c>
      <c r="S97" s="45">
        <v>11</v>
      </c>
      <c r="T97" s="22">
        <v>20</v>
      </c>
    </row>
    <row r="98" spans="1:20" s="174" customFormat="1" ht="15" hidden="1" customHeight="1" x14ac:dyDescent="0.25">
      <c r="A98" s="170"/>
      <c r="B98" s="17" t="s">
        <v>19</v>
      </c>
      <c r="D98" s="269"/>
      <c r="E98" s="210"/>
      <c r="F98" s="211"/>
      <c r="G98" s="212"/>
      <c r="H98" s="212"/>
      <c r="I98" s="213">
        <v>1</v>
      </c>
      <c r="J98" s="214">
        <v>0</v>
      </c>
      <c r="K98" s="215"/>
      <c r="L98" s="214"/>
      <c r="M98" s="214"/>
      <c r="N98" s="345"/>
      <c r="O98" s="214"/>
      <c r="P98" s="214"/>
      <c r="Q98" s="214"/>
      <c r="R98" s="214"/>
      <c r="S98" s="214"/>
      <c r="T98" s="216"/>
    </row>
    <row r="99" spans="1:20" s="174" customFormat="1" ht="15" hidden="1" customHeight="1" x14ac:dyDescent="0.25">
      <c r="A99" s="170"/>
      <c r="B99" s="9" t="s">
        <v>20</v>
      </c>
      <c r="D99" s="269"/>
      <c r="E99" s="210"/>
      <c r="F99" s="211"/>
      <c r="G99" s="212"/>
      <c r="H99" s="212"/>
      <c r="I99" s="217">
        <v>-2</v>
      </c>
      <c r="J99" s="218">
        <v>-1</v>
      </c>
      <c r="K99" s="219"/>
      <c r="L99" s="218"/>
      <c r="M99" s="218"/>
      <c r="N99" s="346"/>
      <c r="O99" s="218"/>
      <c r="P99" s="218"/>
      <c r="Q99" s="218"/>
      <c r="R99" s="218"/>
      <c r="S99" s="218"/>
      <c r="T99" s="220"/>
    </row>
    <row r="100" spans="1:20" s="121" customFormat="1" ht="15.95" customHeight="1" x14ac:dyDescent="0.25">
      <c r="A100" s="120"/>
      <c r="B100" s="540" t="s">
        <v>198</v>
      </c>
      <c r="C100" s="541"/>
      <c r="D100" s="541"/>
      <c r="E100" s="541"/>
      <c r="F100" s="541"/>
      <c r="G100" s="541"/>
      <c r="H100" s="541"/>
      <c r="I100" s="541"/>
      <c r="J100" s="543"/>
      <c r="K100" s="541"/>
      <c r="L100" s="541"/>
      <c r="M100" s="541"/>
      <c r="N100" s="541"/>
      <c r="O100" s="541"/>
      <c r="P100" s="541"/>
      <c r="Q100" s="541"/>
      <c r="R100" s="541"/>
      <c r="S100" s="541"/>
      <c r="T100" s="542"/>
    </row>
    <row r="101" spans="1:20" ht="32.1" customHeight="1" x14ac:dyDescent="0.25">
      <c r="A101" s="11"/>
      <c r="B101" s="46" t="s">
        <v>143</v>
      </c>
      <c r="C101" s="301"/>
      <c r="D101" s="273"/>
      <c r="E101" s="133">
        <v>1892</v>
      </c>
      <c r="F101" s="24">
        <v>2331</v>
      </c>
      <c r="G101" s="375">
        <v>2580</v>
      </c>
      <c r="H101" s="365">
        <f>SUM(I101:U101)</f>
        <v>2086</v>
      </c>
      <c r="I101" s="240">
        <v>197</v>
      </c>
      <c r="J101" s="334">
        <v>193</v>
      </c>
      <c r="K101" s="95">
        <v>194</v>
      </c>
      <c r="L101" s="395">
        <v>186</v>
      </c>
      <c r="M101" s="334">
        <v>176</v>
      </c>
      <c r="N101" s="240">
        <v>170</v>
      </c>
      <c r="O101" s="7">
        <v>170</v>
      </c>
      <c r="P101" s="45">
        <v>169</v>
      </c>
      <c r="Q101" s="334">
        <v>164</v>
      </c>
      <c r="R101" s="334">
        <v>152</v>
      </c>
      <c r="S101" s="240">
        <v>153</v>
      </c>
      <c r="T101" s="364">
        <v>162</v>
      </c>
    </row>
    <row r="102" spans="1:20" ht="15" customHeight="1" x14ac:dyDescent="0.25">
      <c r="A102" s="11"/>
      <c r="B102" s="17" t="s">
        <v>144</v>
      </c>
      <c r="C102" s="292"/>
      <c r="D102" s="266"/>
      <c r="E102" s="127">
        <v>2033</v>
      </c>
      <c r="F102" s="25">
        <v>2125</v>
      </c>
      <c r="G102" s="375">
        <v>2206</v>
      </c>
      <c r="H102" s="365">
        <f>SUM(I102:U102)</f>
        <v>2003</v>
      </c>
      <c r="I102" s="240">
        <v>173</v>
      </c>
      <c r="J102" s="334">
        <v>177</v>
      </c>
      <c r="K102" s="334">
        <v>178</v>
      </c>
      <c r="L102" s="334">
        <v>174</v>
      </c>
      <c r="M102" s="334">
        <v>173</v>
      </c>
      <c r="N102" s="240">
        <v>170</v>
      </c>
      <c r="O102" s="225">
        <v>164</v>
      </c>
      <c r="P102" s="225">
        <v>163</v>
      </c>
      <c r="Q102" s="334">
        <v>162</v>
      </c>
      <c r="R102" s="334">
        <v>160</v>
      </c>
      <c r="S102" s="240">
        <v>156</v>
      </c>
      <c r="T102" s="364">
        <v>153</v>
      </c>
    </row>
    <row r="103" spans="1:20" ht="15" customHeight="1" x14ac:dyDescent="0.3">
      <c r="A103" s="11"/>
      <c r="B103" s="17" t="s">
        <v>145</v>
      </c>
      <c r="C103" s="174"/>
      <c r="E103" s="151">
        <v>0</v>
      </c>
      <c r="F103" s="152">
        <v>2487</v>
      </c>
      <c r="G103" s="157">
        <f t="shared" ref="G103:H103" si="9">SUM(I103:T103)</f>
        <v>6385</v>
      </c>
      <c r="H103" s="157">
        <f t="shared" si="9"/>
        <v>5968</v>
      </c>
      <c r="I103" s="366">
        <v>417</v>
      </c>
      <c r="J103" s="240">
        <v>414</v>
      </c>
      <c r="K103" s="334">
        <v>492</v>
      </c>
      <c r="L103" s="15">
        <v>524</v>
      </c>
      <c r="M103" s="225">
        <v>531</v>
      </c>
      <c r="N103" s="240">
        <v>525</v>
      </c>
      <c r="O103" s="15">
        <v>565</v>
      </c>
      <c r="P103" s="225">
        <v>575</v>
      </c>
      <c r="Q103" s="334">
        <v>561</v>
      </c>
      <c r="R103" s="334">
        <v>576</v>
      </c>
      <c r="S103" s="240">
        <v>602</v>
      </c>
      <c r="T103" s="364">
        <v>603</v>
      </c>
    </row>
    <row r="104" spans="1:20" ht="15" hidden="1" customHeight="1" x14ac:dyDescent="0.25">
      <c r="A104" s="11"/>
      <c r="B104" s="221" t="s">
        <v>19</v>
      </c>
      <c r="C104" s="302"/>
      <c r="E104" s="222"/>
      <c r="F104" s="223"/>
      <c r="G104" s="224"/>
      <c r="H104" s="224"/>
      <c r="I104" s="14">
        <v>13</v>
      </c>
      <c r="J104" s="7"/>
      <c r="K104" s="15"/>
      <c r="L104" s="15"/>
      <c r="M104" s="15"/>
      <c r="N104" s="342"/>
      <c r="O104" s="15"/>
      <c r="P104" s="15"/>
      <c r="Q104" s="15"/>
      <c r="R104" s="15"/>
      <c r="S104" s="225"/>
      <c r="T104" s="27"/>
    </row>
    <row r="105" spans="1:20" ht="15" hidden="1" customHeight="1" x14ac:dyDescent="0.25">
      <c r="A105" s="11"/>
      <c r="B105" s="226" t="s">
        <v>20</v>
      </c>
      <c r="C105" s="302"/>
      <c r="E105" s="227"/>
      <c r="F105" s="228"/>
      <c r="G105" s="229"/>
      <c r="H105" s="229"/>
      <c r="I105" s="19">
        <v>-208</v>
      </c>
      <c r="J105" s="20"/>
      <c r="K105" s="20"/>
      <c r="L105" s="20"/>
      <c r="M105" s="20"/>
      <c r="N105" s="40"/>
      <c r="O105" s="20"/>
      <c r="P105" s="20"/>
      <c r="Q105" s="20"/>
      <c r="R105" s="20"/>
      <c r="S105" s="230"/>
      <c r="T105" s="44"/>
    </row>
    <row r="106" spans="1:20" ht="15" hidden="1" customHeight="1" x14ac:dyDescent="0.25">
      <c r="A106" s="11"/>
      <c r="B106" s="561" t="s">
        <v>40</v>
      </c>
      <c r="C106" s="562"/>
      <c r="D106" s="562"/>
      <c r="E106" s="562"/>
      <c r="F106" s="562"/>
      <c r="G106" s="562"/>
      <c r="H106" s="562"/>
      <c r="I106" s="562"/>
      <c r="J106" s="562"/>
      <c r="K106" s="562"/>
      <c r="L106" s="562"/>
      <c r="M106" s="562"/>
      <c r="N106" s="562"/>
      <c r="O106" s="562"/>
      <c r="P106" s="562"/>
      <c r="Q106" s="562"/>
      <c r="R106" s="562"/>
      <c r="S106" s="562"/>
      <c r="T106" s="563"/>
    </row>
    <row r="107" spans="1:20" ht="15" hidden="1" customHeight="1" x14ac:dyDescent="0.25">
      <c r="A107" s="11"/>
      <c r="B107" s="231" t="s">
        <v>41</v>
      </c>
      <c r="C107" s="174"/>
      <c r="E107" s="222"/>
      <c r="F107" s="223"/>
      <c r="G107" s="232">
        <v>17</v>
      </c>
      <c r="H107" s="232">
        <v>17</v>
      </c>
      <c r="I107" s="95">
        <v>17</v>
      </c>
      <c r="J107" s="7"/>
      <c r="K107" s="7"/>
      <c r="L107" s="7"/>
      <c r="M107" s="7"/>
      <c r="N107" s="254"/>
      <c r="O107" s="7"/>
      <c r="P107" s="7"/>
      <c r="Q107" s="7"/>
      <c r="R107" s="7"/>
      <c r="S107" s="45"/>
      <c r="T107" s="27"/>
    </row>
    <row r="108" spans="1:20" ht="15" hidden="1" customHeight="1" x14ac:dyDescent="0.25">
      <c r="A108" s="11"/>
      <c r="B108" s="233" t="s">
        <v>42</v>
      </c>
      <c r="C108" s="303"/>
      <c r="D108" s="274"/>
      <c r="E108" s="227"/>
      <c r="F108" s="228"/>
      <c r="G108" s="234">
        <v>23</v>
      </c>
      <c r="H108" s="234">
        <v>23</v>
      </c>
      <c r="I108" s="235">
        <v>23</v>
      </c>
      <c r="J108" s="236"/>
      <c r="K108" s="236"/>
      <c r="L108" s="236"/>
      <c r="M108" s="236"/>
      <c r="N108" s="347"/>
      <c r="O108" s="236"/>
      <c r="P108" s="236"/>
      <c r="Q108" s="236"/>
      <c r="R108" s="236"/>
      <c r="S108" s="237"/>
      <c r="T108" s="238"/>
    </row>
    <row r="109" spans="1:20" s="121" customFormat="1" ht="12" customHeight="1" x14ac:dyDescent="0.25">
      <c r="A109" s="120"/>
      <c r="B109" s="522" t="s">
        <v>27</v>
      </c>
      <c r="C109" s="523"/>
      <c r="D109" s="523"/>
      <c r="E109" s="523"/>
      <c r="F109" s="523"/>
      <c r="G109" s="523"/>
      <c r="H109" s="523"/>
      <c r="I109" s="523"/>
      <c r="J109" s="523"/>
      <c r="K109" s="523"/>
      <c r="L109" s="523"/>
      <c r="M109" s="523"/>
      <c r="N109" s="523"/>
      <c r="O109" s="523"/>
      <c r="P109" s="523"/>
      <c r="Q109" s="523"/>
      <c r="R109" s="523"/>
      <c r="S109" s="523"/>
      <c r="T109" s="524"/>
    </row>
    <row r="110" spans="1:20" s="174" customFormat="1" ht="24" customHeight="1" x14ac:dyDescent="0.25">
      <c r="A110" s="170"/>
      <c r="B110" s="4" t="s">
        <v>146</v>
      </c>
      <c r="C110" s="291"/>
      <c r="D110" s="265"/>
      <c r="E110" s="136">
        <v>2025</v>
      </c>
      <c r="F110" s="137">
        <v>2175</v>
      </c>
      <c r="G110" s="372">
        <v>1299</v>
      </c>
      <c r="H110" s="5">
        <f t="shared" ref="H110:H118" si="10">SUM(J110:U110)</f>
        <v>1472</v>
      </c>
      <c r="I110" s="171">
        <v>338</v>
      </c>
      <c r="J110" s="172">
        <v>366</v>
      </c>
      <c r="K110" s="172">
        <v>242</v>
      </c>
      <c r="L110" s="172">
        <v>139</v>
      </c>
      <c r="M110" s="172">
        <v>59</v>
      </c>
      <c r="N110" s="251">
        <v>69</v>
      </c>
      <c r="O110" s="172">
        <v>128</v>
      </c>
      <c r="P110" s="172">
        <v>86</v>
      </c>
      <c r="Q110" s="172">
        <v>69</v>
      </c>
      <c r="R110" s="172">
        <v>90</v>
      </c>
      <c r="S110" s="172">
        <v>118</v>
      </c>
      <c r="T110" s="173">
        <v>106</v>
      </c>
    </row>
    <row r="111" spans="1:20" s="174" customFormat="1" ht="24" customHeight="1" x14ac:dyDescent="0.25">
      <c r="A111" s="170"/>
      <c r="B111" s="186" t="s">
        <v>147</v>
      </c>
      <c r="C111" s="299"/>
      <c r="D111" s="267"/>
      <c r="E111" s="136">
        <v>1490</v>
      </c>
      <c r="F111" s="137">
        <v>1583</v>
      </c>
      <c r="G111" s="377">
        <v>799</v>
      </c>
      <c r="H111" s="18">
        <f t="shared" si="10"/>
        <v>790</v>
      </c>
      <c r="I111" s="171">
        <v>271</v>
      </c>
      <c r="J111" s="172">
        <v>295</v>
      </c>
      <c r="K111" s="172">
        <v>165</v>
      </c>
      <c r="L111" s="172">
        <v>19</v>
      </c>
      <c r="M111" s="172">
        <v>9</v>
      </c>
      <c r="N111" s="251">
        <v>25</v>
      </c>
      <c r="O111" s="172">
        <v>80</v>
      </c>
      <c r="P111" s="172">
        <v>31</v>
      </c>
      <c r="Q111" s="172">
        <v>28</v>
      </c>
      <c r="R111" s="172">
        <v>42</v>
      </c>
      <c r="S111" s="172">
        <v>48</v>
      </c>
      <c r="T111" s="173">
        <v>48</v>
      </c>
    </row>
    <row r="112" spans="1:20" s="174" customFormat="1" ht="24" customHeight="1" x14ac:dyDescent="0.25">
      <c r="A112" s="170"/>
      <c r="B112" s="186" t="s">
        <v>148</v>
      </c>
      <c r="C112" s="299"/>
      <c r="D112" s="267"/>
      <c r="E112" s="136">
        <v>24</v>
      </c>
      <c r="F112" s="137">
        <v>26</v>
      </c>
      <c r="G112" s="377">
        <v>8</v>
      </c>
      <c r="H112" s="18">
        <f>SUM(J112:U112)</f>
        <v>0</v>
      </c>
      <c r="I112" s="171">
        <v>0</v>
      </c>
      <c r="J112" s="172">
        <v>0</v>
      </c>
      <c r="K112" s="172">
        <v>0</v>
      </c>
      <c r="L112" s="172">
        <v>0</v>
      </c>
      <c r="M112" s="172">
        <v>0</v>
      </c>
      <c r="N112" s="172">
        <v>0</v>
      </c>
      <c r="O112" s="172">
        <v>0</v>
      </c>
      <c r="P112" s="172">
        <v>0</v>
      </c>
      <c r="Q112" s="172">
        <v>0</v>
      </c>
      <c r="R112" s="172">
        <v>0</v>
      </c>
      <c r="S112" s="172">
        <v>0</v>
      </c>
      <c r="T112" s="173">
        <v>0</v>
      </c>
    </row>
    <row r="113" spans="1:20" s="174" customFormat="1" ht="24" customHeight="1" x14ac:dyDescent="0.25">
      <c r="A113" s="170"/>
      <c r="B113" s="186" t="s">
        <v>149</v>
      </c>
      <c r="C113" s="299"/>
      <c r="D113" s="267"/>
      <c r="E113" s="136">
        <v>5</v>
      </c>
      <c r="F113" s="137">
        <v>7</v>
      </c>
      <c r="G113" s="377">
        <v>2</v>
      </c>
      <c r="H113" s="18">
        <f t="shared" si="10"/>
        <v>1</v>
      </c>
      <c r="I113" s="322">
        <v>0</v>
      </c>
      <c r="J113" s="172">
        <v>0</v>
      </c>
      <c r="K113" s="172">
        <v>0</v>
      </c>
      <c r="L113" s="172">
        <v>0</v>
      </c>
      <c r="M113" s="172">
        <v>0</v>
      </c>
      <c r="N113" s="172">
        <v>0</v>
      </c>
      <c r="O113" s="172">
        <v>0</v>
      </c>
      <c r="P113" s="172">
        <v>0</v>
      </c>
      <c r="Q113" s="172">
        <v>0</v>
      </c>
      <c r="R113" s="172">
        <v>1</v>
      </c>
      <c r="S113" s="172">
        <v>0</v>
      </c>
      <c r="T113" s="173">
        <v>0</v>
      </c>
    </row>
    <row r="114" spans="1:20" s="174" customFormat="1" ht="24" customHeight="1" x14ac:dyDescent="0.25">
      <c r="A114" s="170"/>
      <c r="B114" s="186" t="s">
        <v>150</v>
      </c>
      <c r="C114" s="299"/>
      <c r="D114" s="267"/>
      <c r="E114" s="136">
        <v>266</v>
      </c>
      <c r="F114" s="137">
        <v>307</v>
      </c>
      <c r="G114" s="377">
        <v>336</v>
      </c>
      <c r="H114" s="18">
        <f t="shared" si="10"/>
        <v>551</v>
      </c>
      <c r="I114" s="132">
        <v>42</v>
      </c>
      <c r="J114" s="172">
        <v>42</v>
      </c>
      <c r="K114" s="172">
        <v>71</v>
      </c>
      <c r="L114" s="172">
        <v>77</v>
      </c>
      <c r="M114" s="172">
        <v>46</v>
      </c>
      <c r="N114" s="251">
        <v>41</v>
      </c>
      <c r="O114" s="172">
        <v>44</v>
      </c>
      <c r="P114" s="172">
        <v>45</v>
      </c>
      <c r="Q114" s="172">
        <v>34</v>
      </c>
      <c r="R114" s="172">
        <v>44</v>
      </c>
      <c r="S114" s="172">
        <v>57</v>
      </c>
      <c r="T114" s="173">
        <v>50</v>
      </c>
    </row>
    <row r="115" spans="1:20" s="174" customFormat="1" ht="24" customHeight="1" x14ac:dyDescent="0.25">
      <c r="A115" s="170"/>
      <c r="B115" s="186" t="s">
        <v>151</v>
      </c>
      <c r="C115" s="299"/>
      <c r="D115" s="267"/>
      <c r="E115" s="136">
        <v>39</v>
      </c>
      <c r="F115" s="137">
        <v>41</v>
      </c>
      <c r="G115" s="377">
        <v>58</v>
      </c>
      <c r="H115" s="18">
        <f t="shared" si="10"/>
        <v>37</v>
      </c>
      <c r="I115" s="171">
        <v>3</v>
      </c>
      <c r="J115" s="172">
        <v>11</v>
      </c>
      <c r="K115" s="172">
        <v>5</v>
      </c>
      <c r="L115" s="172">
        <v>5</v>
      </c>
      <c r="M115" s="172">
        <v>1</v>
      </c>
      <c r="N115" s="251">
        <v>1</v>
      </c>
      <c r="O115" s="172">
        <v>1</v>
      </c>
      <c r="P115" s="172">
        <v>2</v>
      </c>
      <c r="Q115" s="172">
        <v>3</v>
      </c>
      <c r="R115" s="172">
        <v>0</v>
      </c>
      <c r="S115" s="172">
        <v>3</v>
      </c>
      <c r="T115" s="173">
        <v>5</v>
      </c>
    </row>
    <row r="116" spans="1:20" s="174" customFormat="1" ht="24" customHeight="1" x14ac:dyDescent="0.25">
      <c r="A116" s="170"/>
      <c r="B116" s="186" t="s">
        <v>152</v>
      </c>
      <c r="C116" s="299"/>
      <c r="D116" s="267"/>
      <c r="E116" s="136">
        <v>34</v>
      </c>
      <c r="F116" s="137">
        <v>37</v>
      </c>
      <c r="G116" s="377">
        <v>36</v>
      </c>
      <c r="H116" s="18">
        <f t="shared" si="10"/>
        <v>42</v>
      </c>
      <c r="I116" s="171">
        <v>7</v>
      </c>
      <c r="J116" s="132">
        <v>5</v>
      </c>
      <c r="K116" s="172">
        <v>0</v>
      </c>
      <c r="L116" s="172">
        <v>12</v>
      </c>
      <c r="M116" s="172">
        <v>0</v>
      </c>
      <c r="N116" s="172">
        <v>0</v>
      </c>
      <c r="O116" s="172">
        <v>2</v>
      </c>
      <c r="P116" s="172">
        <v>7</v>
      </c>
      <c r="Q116" s="172">
        <v>4</v>
      </c>
      <c r="R116" s="172">
        <v>2</v>
      </c>
      <c r="S116" s="172">
        <v>8</v>
      </c>
      <c r="T116" s="173">
        <v>2</v>
      </c>
    </row>
    <row r="117" spans="1:20" s="174" customFormat="1" ht="24" customHeight="1" x14ac:dyDescent="0.25">
      <c r="A117" s="170"/>
      <c r="B117" s="184" t="s">
        <v>153</v>
      </c>
      <c r="C117" s="294"/>
      <c r="D117" s="268"/>
      <c r="E117" s="136">
        <v>130</v>
      </c>
      <c r="F117" s="137">
        <v>133</v>
      </c>
      <c r="G117" s="377">
        <v>37</v>
      </c>
      <c r="H117" s="18">
        <f>SUM(J117:U117)</f>
        <v>16</v>
      </c>
      <c r="I117" s="171">
        <v>5</v>
      </c>
      <c r="J117" s="172">
        <v>4</v>
      </c>
      <c r="K117" s="172">
        <v>1</v>
      </c>
      <c r="L117" s="172">
        <v>2</v>
      </c>
      <c r="M117" s="172">
        <v>1</v>
      </c>
      <c r="N117" s="251">
        <v>2</v>
      </c>
      <c r="O117" s="172">
        <v>1</v>
      </c>
      <c r="P117" s="172">
        <v>1</v>
      </c>
      <c r="Q117" s="172">
        <v>0</v>
      </c>
      <c r="R117" s="172">
        <v>1</v>
      </c>
      <c r="S117" s="172">
        <v>2</v>
      </c>
      <c r="T117" s="173">
        <v>1</v>
      </c>
    </row>
    <row r="118" spans="1:20" s="174" customFormat="1" ht="24" customHeight="1" x14ac:dyDescent="0.25">
      <c r="A118" s="170"/>
      <c r="B118" s="183" t="s">
        <v>154</v>
      </c>
      <c r="C118" s="304"/>
      <c r="D118" s="275"/>
      <c r="E118" s="136">
        <v>37</v>
      </c>
      <c r="F118" s="137">
        <v>41</v>
      </c>
      <c r="G118" s="378">
        <v>28</v>
      </c>
      <c r="H118" s="37">
        <f t="shared" si="10"/>
        <v>53</v>
      </c>
      <c r="I118" s="171">
        <v>10</v>
      </c>
      <c r="J118" s="172">
        <v>9</v>
      </c>
      <c r="K118" s="172" t="s">
        <v>39</v>
      </c>
      <c r="L118" s="172">
        <v>24</v>
      </c>
      <c r="M118" s="172"/>
      <c r="N118" s="251">
        <v>13</v>
      </c>
      <c r="O118" s="172">
        <v>7</v>
      </c>
      <c r="P118" s="172">
        <v>0</v>
      </c>
      <c r="Q118" s="172">
        <v>0</v>
      </c>
      <c r="R118" s="172">
        <v>0</v>
      </c>
      <c r="S118" s="172">
        <v>0</v>
      </c>
      <c r="T118" s="173">
        <v>0</v>
      </c>
    </row>
    <row r="119" spans="1:20" s="121" customFormat="1" ht="15.95" customHeight="1" x14ac:dyDescent="0.25">
      <c r="A119" s="120"/>
      <c r="B119" s="531" t="s">
        <v>99</v>
      </c>
      <c r="C119" s="532"/>
      <c r="D119" s="532"/>
      <c r="E119" s="532"/>
      <c r="F119" s="532"/>
      <c r="G119" s="532"/>
      <c r="H119" s="532"/>
      <c r="I119" s="532"/>
      <c r="J119" s="532"/>
      <c r="K119" s="532"/>
      <c r="L119" s="532"/>
      <c r="M119" s="532"/>
      <c r="N119" s="532"/>
      <c r="O119" s="532"/>
      <c r="P119" s="532"/>
      <c r="Q119" s="532"/>
      <c r="R119" s="532"/>
      <c r="S119" s="532"/>
      <c r="T119" s="533"/>
    </row>
    <row r="120" spans="1:20" s="121" customFormat="1" ht="15.95" customHeight="1" x14ac:dyDescent="0.25">
      <c r="A120" s="120"/>
      <c r="B120" s="555"/>
      <c r="C120" s="556"/>
      <c r="D120" s="556"/>
      <c r="E120" s="556"/>
      <c r="F120" s="556"/>
      <c r="G120" s="556"/>
      <c r="H120" s="556"/>
      <c r="I120" s="556"/>
      <c r="J120" s="556"/>
      <c r="K120" s="556"/>
      <c r="L120" s="556"/>
      <c r="M120" s="556"/>
      <c r="N120" s="556"/>
      <c r="O120" s="556"/>
      <c r="P120" s="556"/>
      <c r="Q120" s="556"/>
      <c r="R120" s="556"/>
      <c r="S120" s="556"/>
      <c r="T120" s="557"/>
    </row>
    <row r="121" spans="1:20" ht="15" customHeight="1" x14ac:dyDescent="0.25">
      <c r="A121" s="11"/>
      <c r="B121" s="17" t="s">
        <v>155</v>
      </c>
      <c r="C121" s="174"/>
      <c r="D121" s="310" t="s">
        <v>199</v>
      </c>
      <c r="E121" s="329">
        <v>120.41666666666667</v>
      </c>
      <c r="F121" s="329">
        <v>102</v>
      </c>
      <c r="G121" s="312">
        <v>83.083333333333329</v>
      </c>
      <c r="H121" s="141">
        <f>AVERAGE(I121:T121)</f>
        <v>62.916666666666664</v>
      </c>
      <c r="I121" s="47">
        <v>83</v>
      </c>
      <c r="J121" s="247">
        <v>80</v>
      </c>
      <c r="K121" s="48">
        <v>65</v>
      </c>
      <c r="L121" s="48">
        <v>63</v>
      </c>
      <c r="M121" s="48">
        <v>63</v>
      </c>
      <c r="N121" s="3">
        <v>62</v>
      </c>
      <c r="O121" s="48">
        <v>63</v>
      </c>
      <c r="P121" s="48">
        <v>55</v>
      </c>
      <c r="Q121" s="48">
        <v>56</v>
      </c>
      <c r="R121" s="48">
        <v>56</v>
      </c>
      <c r="S121" s="48">
        <v>54</v>
      </c>
      <c r="T121" s="50">
        <v>55</v>
      </c>
    </row>
    <row r="122" spans="1:20" ht="15" customHeight="1" x14ac:dyDescent="0.25">
      <c r="A122" s="11"/>
      <c r="B122" s="17" t="s">
        <v>156</v>
      </c>
      <c r="C122" s="174"/>
      <c r="D122" s="310" t="s">
        <v>199</v>
      </c>
      <c r="E122" s="320">
        <v>33.75</v>
      </c>
      <c r="F122" s="329">
        <v>12</v>
      </c>
      <c r="G122" s="312">
        <v>23.583333333333332</v>
      </c>
      <c r="H122" s="141">
        <f>AVERAGE(I122:T122)</f>
        <v>31.833333333333332</v>
      </c>
      <c r="I122" s="47">
        <v>32</v>
      </c>
      <c r="J122" s="47">
        <v>32</v>
      </c>
      <c r="K122" s="48">
        <v>30</v>
      </c>
      <c r="L122" s="48">
        <v>32</v>
      </c>
      <c r="M122" s="48">
        <v>32</v>
      </c>
      <c r="N122" s="3">
        <v>32</v>
      </c>
      <c r="O122" s="48">
        <v>32</v>
      </c>
      <c r="P122" s="48">
        <v>32</v>
      </c>
      <c r="Q122" s="48">
        <v>32</v>
      </c>
      <c r="R122" s="48">
        <v>32</v>
      </c>
      <c r="S122" s="48">
        <v>32</v>
      </c>
      <c r="T122" s="50">
        <v>32</v>
      </c>
    </row>
    <row r="123" spans="1:20" ht="33" customHeight="1" x14ac:dyDescent="0.3">
      <c r="A123" s="11"/>
      <c r="B123" s="29" t="s">
        <v>157</v>
      </c>
      <c r="D123" s="310" t="s">
        <v>199</v>
      </c>
      <c r="E123" s="320">
        <v>1330.2857142857142</v>
      </c>
      <c r="F123" s="329">
        <v>103.16666666666667</v>
      </c>
      <c r="G123" s="312">
        <f t="shared" ref="G123" si="11">AVERAGE(I123:T123)</f>
        <v>223.625</v>
      </c>
      <c r="H123" s="141">
        <f>AVERAGE(I123:T123)</f>
        <v>223.625</v>
      </c>
      <c r="I123" s="366" t="s">
        <v>214</v>
      </c>
      <c r="J123" s="366" t="s">
        <v>214</v>
      </c>
      <c r="K123" s="366" t="s">
        <v>214</v>
      </c>
      <c r="L123" s="366" t="s">
        <v>214</v>
      </c>
      <c r="M123" s="366">
        <v>121</v>
      </c>
      <c r="N123" s="366">
        <v>185</v>
      </c>
      <c r="O123" s="366">
        <v>255</v>
      </c>
      <c r="P123" s="366">
        <v>280</v>
      </c>
      <c r="Q123" s="366">
        <v>312</v>
      </c>
      <c r="R123" s="366">
        <v>358</v>
      </c>
      <c r="S123" s="366">
        <v>166</v>
      </c>
      <c r="T123" s="366">
        <v>112</v>
      </c>
    </row>
    <row r="124" spans="1:20" ht="19.5" hidden="1" customHeight="1" x14ac:dyDescent="0.25">
      <c r="A124" s="11"/>
      <c r="B124" s="186" t="s">
        <v>104</v>
      </c>
      <c r="C124" s="296"/>
      <c r="E124" s="158">
        <v>0</v>
      </c>
      <c r="F124" s="159">
        <v>403</v>
      </c>
      <c r="G124" s="141">
        <f t="shared" ref="G124:H124" si="12">AVERAGEIF(I124:T124,"&lt;&gt;0")</f>
        <v>74.400000000000006</v>
      </c>
      <c r="H124" s="141">
        <f t="shared" si="12"/>
        <v>60.5</v>
      </c>
      <c r="I124" s="47">
        <v>130</v>
      </c>
      <c r="J124" s="247" t="s">
        <v>39</v>
      </c>
      <c r="K124" s="48">
        <v>73</v>
      </c>
      <c r="L124" s="48">
        <v>90</v>
      </c>
      <c r="M124" s="48">
        <v>30</v>
      </c>
      <c r="N124" s="348">
        <v>49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50">
        <v>0</v>
      </c>
    </row>
    <row r="125" spans="1:20" ht="19.5" hidden="1" customHeight="1" x14ac:dyDescent="0.25">
      <c r="A125" s="11"/>
      <c r="B125" s="185" t="s">
        <v>105</v>
      </c>
      <c r="C125" s="296"/>
      <c r="E125" s="158">
        <v>0</v>
      </c>
      <c r="F125" s="159">
        <v>2006</v>
      </c>
      <c r="G125" s="142">
        <f t="shared" ref="G125:H125" si="13">SUM(I125:T125)</f>
        <v>0</v>
      </c>
      <c r="H125" s="142">
        <f t="shared" si="13"/>
        <v>0</v>
      </c>
      <c r="I125" s="47">
        <v>0</v>
      </c>
      <c r="J125" s="248" t="s">
        <v>39</v>
      </c>
      <c r="K125" s="51" t="s">
        <v>39</v>
      </c>
      <c r="L125" s="51" t="s">
        <v>39</v>
      </c>
      <c r="M125" s="51" t="s">
        <v>39</v>
      </c>
      <c r="N125" s="349" t="s">
        <v>39</v>
      </c>
      <c r="O125" s="51">
        <v>0</v>
      </c>
      <c r="P125" s="51">
        <v>0</v>
      </c>
      <c r="Q125" s="51">
        <v>0</v>
      </c>
      <c r="R125" s="51">
        <v>0</v>
      </c>
      <c r="S125" s="51">
        <v>0</v>
      </c>
      <c r="T125" s="50">
        <v>0</v>
      </c>
    </row>
    <row r="126" spans="1:20" s="121" customFormat="1" ht="15.95" customHeight="1" x14ac:dyDescent="0.25">
      <c r="A126" s="120"/>
      <c r="B126" s="513" t="s">
        <v>161</v>
      </c>
      <c r="C126" s="514"/>
      <c r="D126" s="514"/>
      <c r="E126" s="514"/>
      <c r="F126" s="514"/>
      <c r="G126" s="514"/>
      <c r="H126" s="514"/>
      <c r="I126" s="514"/>
      <c r="J126" s="514"/>
      <c r="K126" s="514"/>
      <c r="L126" s="514"/>
      <c r="M126" s="514"/>
      <c r="N126" s="514"/>
      <c r="O126" s="514"/>
      <c r="P126" s="514"/>
      <c r="Q126" s="514"/>
      <c r="R126" s="514"/>
      <c r="S126" s="514"/>
      <c r="T126" s="515"/>
    </row>
    <row r="127" spans="1:20" ht="15" customHeight="1" x14ac:dyDescent="0.25">
      <c r="A127" s="11"/>
      <c r="B127" s="31" t="s">
        <v>203</v>
      </c>
      <c r="E127" s="160">
        <v>0</v>
      </c>
      <c r="F127" s="161">
        <v>222633</v>
      </c>
      <c r="G127" s="162">
        <f t="shared" ref="G127:H130" si="14">SUM(I127:T127)</f>
        <v>211820</v>
      </c>
      <c r="H127" s="162">
        <f t="shared" si="14"/>
        <v>194904</v>
      </c>
      <c r="I127" s="32">
        <v>16916</v>
      </c>
      <c r="J127" s="33">
        <v>16927</v>
      </c>
      <c r="K127" s="33">
        <v>16957</v>
      </c>
      <c r="L127" s="33">
        <v>17531</v>
      </c>
      <c r="M127" s="33">
        <v>18061</v>
      </c>
      <c r="N127" s="7">
        <v>18477</v>
      </c>
      <c r="O127" s="33">
        <v>18289</v>
      </c>
      <c r="P127" s="33">
        <v>18265</v>
      </c>
      <c r="Q127" s="33">
        <v>19231</v>
      </c>
      <c r="R127" s="33">
        <v>17683</v>
      </c>
      <c r="S127" s="33">
        <v>16968</v>
      </c>
      <c r="T127" s="52">
        <v>16515</v>
      </c>
    </row>
    <row r="128" spans="1:20" ht="15" customHeight="1" x14ac:dyDescent="0.25">
      <c r="A128" s="11"/>
      <c r="B128" s="29" t="s">
        <v>158</v>
      </c>
      <c r="E128" s="160">
        <v>0</v>
      </c>
      <c r="F128" s="161">
        <v>412422</v>
      </c>
      <c r="G128" s="162">
        <f t="shared" si="14"/>
        <v>418269</v>
      </c>
      <c r="H128" s="162">
        <f t="shared" si="14"/>
        <v>384610</v>
      </c>
      <c r="I128" s="35">
        <v>33659</v>
      </c>
      <c r="J128" s="36">
        <v>33821</v>
      </c>
      <c r="K128" s="36">
        <v>34007</v>
      </c>
      <c r="L128" s="36">
        <v>35050</v>
      </c>
      <c r="M128" s="36">
        <v>36124</v>
      </c>
      <c r="N128" s="15">
        <v>36818</v>
      </c>
      <c r="O128" s="33">
        <v>36262</v>
      </c>
      <c r="P128" s="36">
        <v>35976</v>
      </c>
      <c r="Q128" s="36">
        <v>35640</v>
      </c>
      <c r="R128" s="390">
        <v>34583</v>
      </c>
      <c r="S128" s="36">
        <v>33432</v>
      </c>
      <c r="T128" s="34">
        <v>32897</v>
      </c>
    </row>
    <row r="129" spans="1:20" ht="15" hidden="1" customHeight="1" x14ac:dyDescent="0.25">
      <c r="A129" s="11"/>
      <c r="B129" s="30" t="s">
        <v>159</v>
      </c>
      <c r="E129" s="160">
        <v>0</v>
      </c>
      <c r="F129" s="161">
        <v>0</v>
      </c>
      <c r="G129" s="162">
        <f t="shared" si="14"/>
        <v>0</v>
      </c>
      <c r="H129" s="162">
        <f t="shared" si="14"/>
        <v>0</v>
      </c>
      <c r="I129" s="53"/>
      <c r="J129" s="43"/>
      <c r="K129" s="43"/>
      <c r="L129" s="43"/>
      <c r="M129" s="43"/>
      <c r="N129" s="344"/>
      <c r="O129" s="33"/>
      <c r="P129" s="43"/>
      <c r="Q129" s="43"/>
      <c r="R129" s="43"/>
      <c r="S129" s="43"/>
      <c r="T129" s="54"/>
    </row>
    <row r="130" spans="1:20" ht="15" customHeight="1" x14ac:dyDescent="0.25">
      <c r="A130" s="11"/>
      <c r="B130" s="30" t="s">
        <v>160</v>
      </c>
      <c r="E130" s="160">
        <v>0</v>
      </c>
      <c r="F130" s="161">
        <v>56104956.780000001</v>
      </c>
      <c r="G130" s="162">
        <f t="shared" si="14"/>
        <v>75825337</v>
      </c>
      <c r="H130" s="162">
        <f t="shared" si="14"/>
        <v>69726397</v>
      </c>
      <c r="I130" s="55">
        <v>6098940</v>
      </c>
      <c r="J130" s="56">
        <v>6191802</v>
      </c>
      <c r="K130" s="56">
        <v>4994112</v>
      </c>
      <c r="L130" s="56">
        <v>6534036</v>
      </c>
      <c r="M130" s="56">
        <v>6768520</v>
      </c>
      <c r="N130" s="344">
        <v>6866259</v>
      </c>
      <c r="O130" s="33">
        <v>6655309</v>
      </c>
      <c r="P130" s="56">
        <v>6611142</v>
      </c>
      <c r="Q130" s="56">
        <v>6608419</v>
      </c>
      <c r="R130" s="56">
        <v>6378608</v>
      </c>
      <c r="S130" s="56">
        <v>6158487</v>
      </c>
      <c r="T130" s="58">
        <v>5959703</v>
      </c>
    </row>
    <row r="131" spans="1:20" s="121" customFormat="1" ht="15.95" customHeight="1" x14ac:dyDescent="0.25">
      <c r="A131" s="120"/>
      <c r="B131" s="513" t="s">
        <v>200</v>
      </c>
      <c r="C131" s="514"/>
      <c r="D131" s="514"/>
      <c r="E131" s="514"/>
      <c r="F131" s="514"/>
      <c r="G131" s="514"/>
      <c r="H131" s="514"/>
      <c r="I131" s="514"/>
      <c r="J131" s="514"/>
      <c r="K131" s="514"/>
      <c r="L131" s="514"/>
      <c r="M131" s="514"/>
      <c r="N131" s="514"/>
      <c r="O131" s="514"/>
      <c r="P131" s="514"/>
      <c r="Q131" s="514"/>
      <c r="R131" s="514"/>
      <c r="S131" s="514"/>
      <c r="T131" s="515"/>
    </row>
    <row r="132" spans="1:20" ht="19.5" customHeight="1" x14ac:dyDescent="0.25">
      <c r="A132" s="11"/>
      <c r="B132" s="31" t="s">
        <v>201</v>
      </c>
      <c r="E132" s="149">
        <v>0</v>
      </c>
      <c r="F132" s="150">
        <v>559666</v>
      </c>
      <c r="G132" s="163">
        <f t="shared" ref="G132:H136" si="15">SUM(I132:T132)</f>
        <v>908833</v>
      </c>
      <c r="H132" s="163">
        <f t="shared" si="15"/>
        <v>833340</v>
      </c>
      <c r="I132" s="239">
        <v>75493</v>
      </c>
      <c r="J132" s="33">
        <v>75737</v>
      </c>
      <c r="K132" s="243">
        <v>75568</v>
      </c>
      <c r="L132" s="243">
        <v>75676</v>
      </c>
      <c r="M132" s="243">
        <v>75491</v>
      </c>
      <c r="N132" s="7">
        <v>75391</v>
      </c>
      <c r="O132" s="33">
        <v>74993</v>
      </c>
      <c r="P132" s="33">
        <v>73808</v>
      </c>
      <c r="Q132" s="33">
        <v>76780</v>
      </c>
      <c r="R132" s="49">
        <v>76647</v>
      </c>
      <c r="S132" s="419">
        <v>76645</v>
      </c>
      <c r="T132" s="8">
        <v>76604</v>
      </c>
    </row>
    <row r="133" spans="1:20" ht="12.6" hidden="1" customHeight="1" x14ac:dyDescent="0.25">
      <c r="A133" s="11"/>
      <c r="B133" s="29" t="s">
        <v>162</v>
      </c>
      <c r="E133" s="149">
        <v>0</v>
      </c>
      <c r="F133" s="150">
        <v>12670</v>
      </c>
      <c r="G133" s="163">
        <f t="shared" si="15"/>
        <v>0</v>
      </c>
      <c r="H133" s="163">
        <f t="shared" si="15"/>
        <v>0</v>
      </c>
      <c r="I133" s="19"/>
      <c r="J133" s="20"/>
      <c r="K133" s="20"/>
      <c r="L133" s="20"/>
      <c r="M133" s="20"/>
      <c r="N133" s="20"/>
      <c r="O133" s="7"/>
      <c r="P133" s="20"/>
      <c r="Q133" s="20"/>
      <c r="R133" s="20"/>
      <c r="S133" s="20"/>
      <c r="T133" s="16"/>
    </row>
    <row r="134" spans="1:20" ht="15" customHeight="1" x14ac:dyDescent="0.25">
      <c r="A134" s="11"/>
      <c r="B134" s="30" t="s">
        <v>163</v>
      </c>
      <c r="E134" s="149">
        <v>0</v>
      </c>
      <c r="F134" s="150">
        <v>7734</v>
      </c>
      <c r="G134" s="163">
        <f t="shared" si="15"/>
        <v>7545</v>
      </c>
      <c r="H134" s="163">
        <f t="shared" si="15"/>
        <v>6939</v>
      </c>
      <c r="I134" s="19">
        <v>606</v>
      </c>
      <c r="J134" s="20">
        <v>612</v>
      </c>
      <c r="K134" s="388">
        <v>622</v>
      </c>
      <c r="L134" s="20">
        <v>624</v>
      </c>
      <c r="M134" s="20">
        <v>636</v>
      </c>
      <c r="N134" s="20">
        <v>649</v>
      </c>
      <c r="O134" s="7">
        <v>634</v>
      </c>
      <c r="P134" s="20">
        <v>630</v>
      </c>
      <c r="Q134" s="20">
        <v>629</v>
      </c>
      <c r="R134" s="20">
        <v>624</v>
      </c>
      <c r="S134" s="20">
        <v>636</v>
      </c>
      <c r="T134" s="21">
        <v>643</v>
      </c>
    </row>
    <row r="135" spans="1:20" ht="38.25" x14ac:dyDescent="0.25">
      <c r="A135" s="11"/>
      <c r="B135" s="289" t="s">
        <v>228</v>
      </c>
      <c r="C135" s="305"/>
      <c r="D135" s="270"/>
      <c r="E135" s="149">
        <v>0</v>
      </c>
      <c r="F135" s="150">
        <v>1.8613464253625978</v>
      </c>
      <c r="G135" s="163">
        <f t="shared" si="15"/>
        <v>2.8098894292390053</v>
      </c>
      <c r="H135" s="163">
        <f t="shared" si="15"/>
        <v>2.5765471014270558</v>
      </c>
      <c r="I135" s="253">
        <f>SUM(I132:I134)/U179</f>
        <v>0.23334232781195</v>
      </c>
      <c r="J135" s="253">
        <f>SUM(J132:J134)/U179</f>
        <v>0.23410890269405077</v>
      </c>
      <c r="K135" s="253">
        <f>SUM(K132:K134)/U179</f>
        <v>0.23362136106903467</v>
      </c>
      <c r="L135" s="253">
        <f>SUM(L132:L134)/U179</f>
        <v>0.23395865401715901</v>
      </c>
      <c r="M135" s="253">
        <f>SUM(M132:M134)/U179</f>
        <v>0.23342818419874528</v>
      </c>
      <c r="N135" s="253">
        <f>SUM(N132:N134)/U179</f>
        <v>0.2331614161397742</v>
      </c>
      <c r="O135" s="253">
        <f>SUM(O132:O134)/U179</f>
        <v>0.23189503443454371</v>
      </c>
      <c r="P135" s="253">
        <f>SUM(P132:P134)/U179</f>
        <v>0.22824920429527237</v>
      </c>
      <c r="Q135" s="253">
        <f>SUM(Q132:Q134)/U179</f>
        <v>0.23735918019415808</v>
      </c>
      <c r="R135" s="416">
        <f>SUM(R132:R134)/U179</f>
        <v>0.23693603085923845</v>
      </c>
      <c r="S135" s="416">
        <f>SUM(S132:S134)/U179</f>
        <v>0.23696669385452249</v>
      </c>
      <c r="T135" s="416">
        <f>SUM(T132:T134)/U179</f>
        <v>0.23686243967055678</v>
      </c>
    </row>
    <row r="136" spans="1:20" ht="27" customHeight="1" x14ac:dyDescent="0.25">
      <c r="A136" s="11"/>
      <c r="B136" s="290" t="s">
        <v>164</v>
      </c>
      <c r="C136" s="305"/>
      <c r="D136" s="270"/>
      <c r="E136" s="149">
        <v>0</v>
      </c>
      <c r="F136" s="164">
        <v>3850262</v>
      </c>
      <c r="G136" s="163">
        <f t="shared" si="15"/>
        <v>3545189</v>
      </c>
      <c r="H136" s="163">
        <f t="shared" si="15"/>
        <v>3259793</v>
      </c>
      <c r="I136" s="60">
        <v>285396</v>
      </c>
      <c r="J136" s="61">
        <v>288795</v>
      </c>
      <c r="K136" s="61">
        <v>287541</v>
      </c>
      <c r="L136" s="61">
        <v>285364</v>
      </c>
      <c r="M136" s="61">
        <v>303911</v>
      </c>
      <c r="N136" s="263">
        <v>305828</v>
      </c>
      <c r="O136" s="69">
        <v>300410</v>
      </c>
      <c r="P136" s="61">
        <v>293612</v>
      </c>
      <c r="Q136" s="61">
        <v>295313</v>
      </c>
      <c r="R136" s="61">
        <v>288776</v>
      </c>
      <c r="S136" s="61">
        <v>304399</v>
      </c>
      <c r="T136" s="62">
        <v>305844</v>
      </c>
    </row>
    <row r="137" spans="1:20" ht="0.75" customHeight="1" x14ac:dyDescent="0.25">
      <c r="A137" s="11"/>
      <c r="B137" s="290" t="s">
        <v>202</v>
      </c>
      <c r="C137" s="305"/>
      <c r="D137" s="270"/>
      <c r="E137" s="154"/>
      <c r="F137" s="156"/>
      <c r="G137" s="287"/>
      <c r="H137" s="287"/>
      <c r="I137" s="288" t="s">
        <v>39</v>
      </c>
      <c r="J137" s="288" t="s">
        <v>39</v>
      </c>
      <c r="K137" s="288" t="s">
        <v>39</v>
      </c>
      <c r="L137" s="288" t="s">
        <v>39</v>
      </c>
      <c r="M137" s="288" t="s">
        <v>39</v>
      </c>
      <c r="N137" s="288" t="s">
        <v>39</v>
      </c>
      <c r="O137" s="288" t="s">
        <v>39</v>
      </c>
      <c r="P137" s="288" t="s">
        <v>39</v>
      </c>
      <c r="Q137" s="288" t="s">
        <v>39</v>
      </c>
      <c r="R137" s="288" t="s">
        <v>39</v>
      </c>
      <c r="S137" s="350"/>
      <c r="T137" s="350"/>
    </row>
    <row r="138" spans="1:20" s="121" customFormat="1" ht="15.75" customHeight="1" x14ac:dyDescent="0.25">
      <c r="A138" s="120"/>
      <c r="B138" s="516" t="s">
        <v>29</v>
      </c>
      <c r="C138" s="517"/>
      <c r="D138" s="517"/>
      <c r="E138" s="517"/>
      <c r="F138" s="517"/>
      <c r="G138" s="517"/>
      <c r="H138" s="517"/>
      <c r="I138" s="517"/>
      <c r="J138" s="517"/>
      <c r="K138" s="517"/>
      <c r="L138" s="517"/>
      <c r="M138" s="517"/>
      <c r="N138" s="517"/>
      <c r="O138" s="517"/>
      <c r="P138" s="517"/>
      <c r="Q138" s="517"/>
      <c r="R138" s="517"/>
      <c r="S138" s="517"/>
      <c r="T138" s="518"/>
    </row>
    <row r="139" spans="1:20" s="121" customFormat="1" ht="15.95" customHeight="1" x14ac:dyDescent="0.25">
      <c r="A139" s="120"/>
      <c r="B139" s="519" t="s">
        <v>28</v>
      </c>
      <c r="C139" s="520"/>
      <c r="D139" s="520"/>
      <c r="E139" s="520"/>
      <c r="F139" s="520"/>
      <c r="G139" s="520"/>
      <c r="H139" s="520"/>
      <c r="I139" s="520"/>
      <c r="J139" s="520"/>
      <c r="K139" s="520"/>
      <c r="L139" s="520"/>
      <c r="M139" s="520"/>
      <c r="N139" s="520"/>
      <c r="O139" s="520"/>
      <c r="P139" s="520"/>
      <c r="Q139" s="520"/>
      <c r="R139" s="520"/>
      <c r="S139" s="520"/>
      <c r="T139" s="521"/>
    </row>
    <row r="140" spans="1:20" ht="15" customHeight="1" x14ac:dyDescent="0.25">
      <c r="A140" s="11"/>
      <c r="B140" s="31" t="s">
        <v>207</v>
      </c>
      <c r="E140" s="149">
        <v>0</v>
      </c>
      <c r="F140" s="150">
        <v>4108</v>
      </c>
      <c r="G140" s="163">
        <f t="shared" ref="G140:H143" si="16">SUM(I140:T140)</f>
        <v>1819</v>
      </c>
      <c r="H140" s="163">
        <f t="shared" si="16"/>
        <v>1670</v>
      </c>
      <c r="I140" s="6">
        <v>149</v>
      </c>
      <c r="J140" s="45">
        <v>151</v>
      </c>
      <c r="K140" s="45">
        <v>153</v>
      </c>
      <c r="L140" s="45">
        <v>152</v>
      </c>
      <c r="M140" s="45">
        <v>155</v>
      </c>
      <c r="N140" s="45">
        <v>154</v>
      </c>
      <c r="O140" s="7">
        <v>155</v>
      </c>
      <c r="P140" s="45">
        <v>157</v>
      </c>
      <c r="Q140" s="45">
        <v>161</v>
      </c>
      <c r="R140" s="45">
        <v>150</v>
      </c>
      <c r="S140" s="45">
        <v>142</v>
      </c>
      <c r="T140" s="45">
        <v>140</v>
      </c>
    </row>
    <row r="141" spans="1:20" ht="15" customHeight="1" x14ac:dyDescent="0.25">
      <c r="A141" s="11"/>
      <c r="B141" s="186" t="s">
        <v>165</v>
      </c>
      <c r="C141" s="296"/>
      <c r="E141" s="149">
        <v>0</v>
      </c>
      <c r="F141" s="150">
        <v>3156</v>
      </c>
      <c r="G141" s="163">
        <f t="shared" si="16"/>
        <v>1141</v>
      </c>
      <c r="H141" s="163">
        <f t="shared" si="16"/>
        <v>1050</v>
      </c>
      <c r="I141" s="14">
        <v>91</v>
      </c>
      <c r="J141" s="15">
        <v>93</v>
      </c>
      <c r="K141" s="15">
        <v>94</v>
      </c>
      <c r="L141" s="45">
        <v>97</v>
      </c>
      <c r="M141" s="45">
        <v>96</v>
      </c>
      <c r="N141" s="45">
        <v>98</v>
      </c>
      <c r="O141" s="7">
        <v>99</v>
      </c>
      <c r="P141" s="225">
        <v>98</v>
      </c>
      <c r="Q141" s="15">
        <v>95</v>
      </c>
      <c r="R141" s="15">
        <v>95</v>
      </c>
      <c r="S141" s="15">
        <v>94</v>
      </c>
      <c r="T141" s="16">
        <v>91</v>
      </c>
    </row>
    <row r="142" spans="1:20" ht="15" customHeight="1" x14ac:dyDescent="0.25">
      <c r="A142" s="11"/>
      <c r="B142" s="186" t="s">
        <v>166</v>
      </c>
      <c r="C142" s="296"/>
      <c r="E142" s="149">
        <v>0</v>
      </c>
      <c r="F142" s="150">
        <v>952</v>
      </c>
      <c r="G142" s="163">
        <f t="shared" si="16"/>
        <v>678</v>
      </c>
      <c r="H142" s="163">
        <f t="shared" si="16"/>
        <v>620</v>
      </c>
      <c r="I142" s="14">
        <v>58</v>
      </c>
      <c r="J142" s="15">
        <v>58</v>
      </c>
      <c r="K142" s="132">
        <v>59</v>
      </c>
      <c r="L142" s="132">
        <v>55</v>
      </c>
      <c r="M142" s="45">
        <v>59</v>
      </c>
      <c r="N142" s="45">
        <v>56</v>
      </c>
      <c r="O142" s="7">
        <v>56</v>
      </c>
      <c r="P142" s="225">
        <v>59</v>
      </c>
      <c r="Q142" s="15">
        <v>66</v>
      </c>
      <c r="R142" s="15">
        <v>55</v>
      </c>
      <c r="S142" s="15">
        <v>48</v>
      </c>
      <c r="T142" s="16">
        <v>49</v>
      </c>
    </row>
    <row r="143" spans="1:20" ht="15" customHeight="1" x14ac:dyDescent="0.25">
      <c r="A143" s="11"/>
      <c r="B143" s="30" t="s">
        <v>232</v>
      </c>
      <c r="E143" s="149">
        <v>0</v>
      </c>
      <c r="F143" s="150">
        <v>883408</v>
      </c>
      <c r="G143" s="163">
        <f t="shared" si="16"/>
        <v>538757</v>
      </c>
      <c r="H143" s="163">
        <f t="shared" si="16"/>
        <v>501926</v>
      </c>
      <c r="I143" s="60">
        <v>36831</v>
      </c>
      <c r="J143" s="57">
        <v>36962</v>
      </c>
      <c r="K143" s="57">
        <v>39053</v>
      </c>
      <c r="L143" s="57">
        <v>37065</v>
      </c>
      <c r="M143" s="57">
        <v>37062</v>
      </c>
      <c r="N143" s="40">
        <v>36902</v>
      </c>
      <c r="O143" s="57">
        <v>35406</v>
      </c>
      <c r="P143" s="311">
        <v>34122</v>
      </c>
      <c r="Q143" s="57">
        <v>37811</v>
      </c>
      <c r="R143" s="57">
        <v>36542</v>
      </c>
      <c r="S143" s="57">
        <v>72128</v>
      </c>
      <c r="T143" s="58">
        <v>98873</v>
      </c>
    </row>
    <row r="144" spans="1:20" s="121" customFormat="1" ht="12.95" customHeight="1" x14ac:dyDescent="0.25">
      <c r="A144" s="120"/>
      <c r="B144" s="522" t="s">
        <v>30</v>
      </c>
      <c r="C144" s="523"/>
      <c r="D144" s="523"/>
      <c r="E144" s="523"/>
      <c r="F144" s="523"/>
      <c r="G144" s="523"/>
      <c r="H144" s="523"/>
      <c r="I144" s="523"/>
      <c r="J144" s="523"/>
      <c r="K144" s="523"/>
      <c r="L144" s="523"/>
      <c r="M144" s="523"/>
      <c r="N144" s="523"/>
      <c r="O144" s="523"/>
      <c r="P144" s="523"/>
      <c r="Q144" s="523"/>
      <c r="R144" s="523"/>
      <c r="S144" s="523"/>
      <c r="T144" s="524"/>
    </row>
    <row r="145" spans="1:20" ht="3" hidden="1" customHeight="1" x14ac:dyDescent="0.25">
      <c r="A145" s="11"/>
      <c r="B145" s="31" t="s">
        <v>167</v>
      </c>
      <c r="E145" s="149">
        <v>0</v>
      </c>
      <c r="F145" s="150">
        <v>934</v>
      </c>
      <c r="G145" s="163">
        <f t="shared" ref="G145:H147" si="17">SUM(I145:T145)</f>
        <v>0</v>
      </c>
      <c r="H145" s="163">
        <f t="shared" si="17"/>
        <v>0</v>
      </c>
      <c r="I145" s="286" t="s">
        <v>39</v>
      </c>
      <c r="J145" s="286"/>
      <c r="K145" s="286"/>
      <c r="L145" s="286"/>
      <c r="M145" s="286"/>
      <c r="N145" s="286"/>
      <c r="O145" s="286"/>
      <c r="P145" s="286"/>
      <c r="Q145" s="286"/>
      <c r="R145" s="286"/>
      <c r="S145" s="286"/>
      <c r="T145" s="286"/>
    </row>
    <row r="146" spans="1:20" ht="15" hidden="1" customHeight="1" x14ac:dyDescent="0.25">
      <c r="A146" s="11"/>
      <c r="B146" s="63" t="s">
        <v>168</v>
      </c>
      <c r="C146" s="305"/>
      <c r="D146" s="270"/>
      <c r="E146" s="165">
        <v>0</v>
      </c>
      <c r="F146" s="166">
        <v>0</v>
      </c>
      <c r="G146" s="163">
        <f t="shared" si="17"/>
        <v>0</v>
      </c>
      <c r="H146" s="163">
        <f t="shared" si="17"/>
        <v>0</v>
      </c>
      <c r="I146" s="286" t="s">
        <v>39</v>
      </c>
      <c r="J146" s="286"/>
      <c r="K146" s="286"/>
      <c r="L146" s="286"/>
      <c r="M146" s="286"/>
      <c r="N146" s="286"/>
      <c r="O146" s="286"/>
      <c r="P146" s="286"/>
      <c r="Q146" s="286"/>
      <c r="R146" s="286"/>
      <c r="S146" s="286"/>
      <c r="T146" s="286"/>
    </row>
    <row r="147" spans="1:20" ht="15" hidden="1" customHeight="1" x14ac:dyDescent="0.25">
      <c r="A147" s="11"/>
      <c r="B147" s="30" t="s">
        <v>169</v>
      </c>
      <c r="E147" s="167">
        <v>0</v>
      </c>
      <c r="F147" s="168">
        <v>0</v>
      </c>
      <c r="G147" s="169">
        <f t="shared" si="17"/>
        <v>0</v>
      </c>
      <c r="H147" s="169">
        <f t="shared" si="17"/>
        <v>0</v>
      </c>
      <c r="I147" s="286" t="s">
        <v>39</v>
      </c>
      <c r="J147" s="286"/>
      <c r="K147" s="286"/>
      <c r="L147" s="286"/>
      <c r="M147" s="286"/>
      <c r="N147" s="286"/>
      <c r="O147" s="286"/>
      <c r="P147" s="286"/>
      <c r="Q147" s="286"/>
      <c r="R147" s="286"/>
      <c r="S147" s="286"/>
      <c r="T147" s="286"/>
    </row>
    <row r="148" spans="1:20" ht="15" hidden="1" customHeight="1" x14ac:dyDescent="0.25">
      <c r="A148" s="11"/>
      <c r="B148" s="29" t="s">
        <v>170</v>
      </c>
      <c r="C148" s="298"/>
      <c r="D148" s="265"/>
      <c r="E148" s="123" t="s">
        <v>39</v>
      </c>
      <c r="F148" s="13" t="s">
        <v>39</v>
      </c>
      <c r="G148" s="379"/>
      <c r="H148" s="130"/>
      <c r="I148" s="286" t="s">
        <v>39</v>
      </c>
      <c r="J148" s="286"/>
      <c r="K148" s="286"/>
      <c r="L148" s="286"/>
      <c r="M148" s="286"/>
      <c r="N148" s="286"/>
      <c r="O148" s="286"/>
      <c r="P148" s="286"/>
      <c r="Q148" s="286"/>
      <c r="R148" s="286"/>
      <c r="S148" s="286"/>
      <c r="T148" s="286"/>
    </row>
    <row r="149" spans="1:20" ht="15" customHeight="1" x14ac:dyDescent="0.25">
      <c r="A149" s="11"/>
      <c r="B149" s="64" t="s">
        <v>171</v>
      </c>
      <c r="C149" s="306"/>
      <c r="D149" s="275"/>
      <c r="E149" s="32">
        <v>34</v>
      </c>
      <c r="F149" s="13">
        <v>34</v>
      </c>
      <c r="G149" s="378">
        <v>9</v>
      </c>
      <c r="H149" s="37">
        <f>SUM(J149:U149)</f>
        <v>27</v>
      </c>
      <c r="I149" s="65">
        <v>3</v>
      </c>
      <c r="J149" s="66">
        <v>3</v>
      </c>
      <c r="K149" s="66">
        <v>5</v>
      </c>
      <c r="L149" s="66">
        <v>4</v>
      </c>
      <c r="M149" s="66">
        <v>4</v>
      </c>
      <c r="N149" s="389">
        <v>3</v>
      </c>
      <c r="O149" s="66">
        <v>2</v>
      </c>
      <c r="P149" s="132">
        <v>1</v>
      </c>
      <c r="Q149" s="66">
        <v>1</v>
      </c>
      <c r="R149" s="66">
        <v>0</v>
      </c>
      <c r="S149" s="66">
        <v>2</v>
      </c>
      <c r="T149" s="67">
        <v>2</v>
      </c>
    </row>
    <row r="150" spans="1:20" s="121" customFormat="1" ht="15.95" customHeight="1" x14ac:dyDescent="0.25">
      <c r="A150" s="120"/>
      <c r="B150" s="531" t="s">
        <v>100</v>
      </c>
      <c r="C150" s="526"/>
      <c r="D150" s="526"/>
      <c r="E150" s="526"/>
      <c r="F150" s="526"/>
      <c r="G150" s="532"/>
      <c r="H150" s="532"/>
      <c r="I150" s="532"/>
      <c r="J150" s="532"/>
      <c r="K150" s="532"/>
      <c r="L150" s="532"/>
      <c r="M150" s="532"/>
      <c r="N150" s="532"/>
      <c r="O150" s="532"/>
      <c r="P150" s="532"/>
      <c r="Q150" s="532"/>
      <c r="R150" s="532"/>
      <c r="S150" s="532"/>
      <c r="T150" s="533"/>
    </row>
    <row r="151" spans="1:20" s="121" customFormat="1" ht="15.95" customHeight="1" x14ac:dyDescent="0.25">
      <c r="A151" s="120"/>
      <c r="B151" s="528" t="s">
        <v>31</v>
      </c>
      <c r="C151" s="529"/>
      <c r="D151" s="529"/>
      <c r="E151" s="529"/>
      <c r="F151" s="529"/>
      <c r="G151" s="529"/>
      <c r="H151" s="529"/>
      <c r="I151" s="529"/>
      <c r="J151" s="529"/>
      <c r="K151" s="529"/>
      <c r="L151" s="529"/>
      <c r="M151" s="529"/>
      <c r="N151" s="529"/>
      <c r="O151" s="529"/>
      <c r="P151" s="529"/>
      <c r="Q151" s="529"/>
      <c r="R151" s="529"/>
      <c r="S151" s="529"/>
      <c r="T151" s="530"/>
    </row>
    <row r="152" spans="1:20" ht="15" customHeight="1" x14ac:dyDescent="0.25">
      <c r="A152" s="11"/>
      <c r="B152" s="31" t="s">
        <v>172</v>
      </c>
      <c r="C152" s="298"/>
      <c r="D152" s="265"/>
      <c r="E152" s="330">
        <v>183973.25</v>
      </c>
      <c r="F152" s="330">
        <v>181770.77</v>
      </c>
      <c r="G152" s="373">
        <v>1791047.51</v>
      </c>
      <c r="H152" s="68">
        <f t="shared" ref="H152" si="18">SUM(H153:H159)</f>
        <v>1584538.67</v>
      </c>
      <c r="I152" s="311">
        <v>151039</v>
      </c>
      <c r="J152" s="40">
        <f>SUM(J153:J159)</f>
        <v>202204.1</v>
      </c>
      <c r="K152" s="40">
        <f t="shared" ref="K152:T152" si="19">SUM(K153:K159)</f>
        <v>98276</v>
      </c>
      <c r="L152" s="40">
        <f t="shared" si="19"/>
        <v>85845.77</v>
      </c>
      <c r="M152" s="40">
        <f t="shared" si="19"/>
        <v>97528.7</v>
      </c>
      <c r="N152" s="40">
        <f t="shared" si="19"/>
        <v>83396</v>
      </c>
      <c r="O152" s="40">
        <f t="shared" si="19"/>
        <v>103697.46</v>
      </c>
      <c r="P152" s="40">
        <f t="shared" si="19"/>
        <v>104169.94</v>
      </c>
      <c r="Q152" s="40">
        <f t="shared" si="19"/>
        <v>81466.7</v>
      </c>
      <c r="R152" s="40">
        <f t="shared" si="19"/>
        <v>85883</v>
      </c>
      <c r="S152" s="40" t="s">
        <v>240</v>
      </c>
      <c r="T152" s="40">
        <f t="shared" si="19"/>
        <v>391551</v>
      </c>
    </row>
    <row r="153" spans="1:20" ht="15" customHeight="1" x14ac:dyDescent="0.25">
      <c r="A153" s="11"/>
      <c r="B153" s="187" t="s">
        <v>173</v>
      </c>
      <c r="C153" s="307"/>
      <c r="D153" s="265"/>
      <c r="E153" s="330">
        <v>1071</v>
      </c>
      <c r="F153" s="330">
        <v>677</v>
      </c>
      <c r="G153" s="373">
        <v>5697.5300000000007</v>
      </c>
      <c r="H153" s="68">
        <f>SUM(I153:U153)</f>
        <v>266.5</v>
      </c>
      <c r="I153" s="337">
        <v>0</v>
      </c>
      <c r="J153" s="40">
        <v>0</v>
      </c>
      <c r="K153" s="40">
        <v>0</v>
      </c>
      <c r="L153" s="255">
        <v>0</v>
      </c>
      <c r="M153" s="40">
        <v>186.5</v>
      </c>
      <c r="N153" s="255">
        <v>50</v>
      </c>
      <c r="O153" s="40">
        <v>0</v>
      </c>
      <c r="P153" s="40">
        <v>0</v>
      </c>
      <c r="Q153" s="40">
        <v>0</v>
      </c>
      <c r="R153" s="40">
        <v>0</v>
      </c>
      <c r="S153" s="368">
        <v>0</v>
      </c>
      <c r="T153" s="335">
        <v>30</v>
      </c>
    </row>
    <row r="154" spans="1:20" ht="15" customHeight="1" x14ac:dyDescent="0.25">
      <c r="A154" s="11"/>
      <c r="B154" s="187" t="s">
        <v>233</v>
      </c>
      <c r="C154" s="307"/>
      <c r="D154" s="265"/>
      <c r="E154" s="330"/>
      <c r="F154" s="330"/>
      <c r="G154" s="373"/>
      <c r="H154" s="68">
        <f>SUM(I154:U154)</f>
        <v>491</v>
      </c>
      <c r="I154" s="337">
        <v>491</v>
      </c>
      <c r="J154" s="255">
        <v>0</v>
      </c>
      <c r="K154" s="255">
        <v>0</v>
      </c>
      <c r="L154" s="255">
        <v>0</v>
      </c>
      <c r="M154" s="255">
        <v>0</v>
      </c>
      <c r="N154" s="255">
        <v>0</v>
      </c>
      <c r="O154" s="255">
        <v>0</v>
      </c>
      <c r="P154" s="311">
        <v>0</v>
      </c>
      <c r="Q154" s="311">
        <v>0</v>
      </c>
      <c r="R154" s="311">
        <v>0</v>
      </c>
      <c r="S154" s="368">
        <v>0</v>
      </c>
      <c r="T154" s="335">
        <v>0</v>
      </c>
    </row>
    <row r="155" spans="1:20" ht="15" customHeight="1" x14ac:dyDescent="0.25">
      <c r="A155" s="11"/>
      <c r="B155" s="186" t="s">
        <v>174</v>
      </c>
      <c r="C155" s="299"/>
      <c r="D155" s="267"/>
      <c r="E155" s="330">
        <v>125574.99</v>
      </c>
      <c r="F155" s="330">
        <v>147496.13</v>
      </c>
      <c r="G155" s="380">
        <v>1757729.88</v>
      </c>
      <c r="H155" s="68">
        <f t="shared" ref="H155:H159" si="20">SUM(I155:U155)</f>
        <v>1579151.97</v>
      </c>
      <c r="I155" s="337">
        <v>149116.73000000001</v>
      </c>
      <c r="J155" s="255">
        <v>200831.17</v>
      </c>
      <c r="K155" s="393">
        <v>98056</v>
      </c>
      <c r="L155" s="255">
        <v>85705.77</v>
      </c>
      <c r="M155" s="396">
        <v>96632.2</v>
      </c>
      <c r="N155" s="368">
        <v>83196</v>
      </c>
      <c r="O155" s="40">
        <v>103592.46</v>
      </c>
      <c r="P155" s="368">
        <v>104069.94</v>
      </c>
      <c r="Q155" s="335">
        <v>81366.7</v>
      </c>
      <c r="R155" s="264">
        <v>85783</v>
      </c>
      <c r="S155" s="418">
        <v>99381</v>
      </c>
      <c r="T155" s="335">
        <v>391421</v>
      </c>
    </row>
    <row r="156" spans="1:20" ht="27.6" customHeight="1" x14ac:dyDescent="0.2">
      <c r="A156" s="11"/>
      <c r="B156" s="186" t="s">
        <v>175</v>
      </c>
      <c r="C156" s="299"/>
      <c r="D156" s="267"/>
      <c r="E156" s="330">
        <v>5226.96</v>
      </c>
      <c r="F156" s="330">
        <v>2246.6799999999998</v>
      </c>
      <c r="G156" s="380">
        <v>7189.1</v>
      </c>
      <c r="H156" s="68">
        <f t="shared" si="20"/>
        <v>3319.2</v>
      </c>
      <c r="I156" s="337">
        <v>1331.27</v>
      </c>
      <c r="J156" s="255">
        <v>1267.93</v>
      </c>
      <c r="K156" s="393">
        <v>120</v>
      </c>
      <c r="L156" s="255">
        <v>40</v>
      </c>
      <c r="M156" s="255">
        <v>560</v>
      </c>
      <c r="N156" s="255">
        <v>0</v>
      </c>
      <c r="O156" s="40">
        <v>0</v>
      </c>
      <c r="P156" s="255">
        <v>0</v>
      </c>
      <c r="Q156" s="255">
        <v>0</v>
      </c>
      <c r="R156" s="40">
        <v>0</v>
      </c>
      <c r="S156" s="335">
        <v>0</v>
      </c>
      <c r="T156" s="335">
        <v>0</v>
      </c>
    </row>
    <row r="157" spans="1:20" ht="15" customHeight="1" x14ac:dyDescent="0.25">
      <c r="A157" s="11"/>
      <c r="B157" s="186" t="s">
        <v>176</v>
      </c>
      <c r="C157" s="299"/>
      <c r="D157" s="267"/>
      <c r="E157" s="330">
        <v>43761.8</v>
      </c>
      <c r="F157" s="330">
        <v>28958.059999999998</v>
      </c>
      <c r="G157" s="380">
        <v>19726</v>
      </c>
      <c r="H157" s="68">
        <f t="shared" si="20"/>
        <v>50</v>
      </c>
      <c r="I157" s="132">
        <v>0</v>
      </c>
      <c r="J157" s="255">
        <v>0</v>
      </c>
      <c r="K157" s="132">
        <v>0</v>
      </c>
      <c r="L157" s="132">
        <v>0</v>
      </c>
      <c r="M157" s="255">
        <v>50</v>
      </c>
      <c r="N157" s="255">
        <v>0</v>
      </c>
      <c r="O157" s="40">
        <v>0</v>
      </c>
      <c r="P157" s="368">
        <v>0</v>
      </c>
      <c r="Q157" s="368">
        <v>0</v>
      </c>
      <c r="R157" s="40">
        <v>0</v>
      </c>
      <c r="S157" s="40">
        <v>0</v>
      </c>
      <c r="T157" s="335">
        <v>0</v>
      </c>
    </row>
    <row r="158" spans="1:20" ht="15" customHeight="1" x14ac:dyDescent="0.25">
      <c r="A158" s="11"/>
      <c r="B158" s="186" t="s">
        <v>177</v>
      </c>
      <c r="C158" s="299"/>
      <c r="D158" s="267"/>
      <c r="E158" s="330">
        <v>8338.5</v>
      </c>
      <c r="F158" s="330">
        <v>2362.9</v>
      </c>
      <c r="G158" s="380">
        <v>705</v>
      </c>
      <c r="H158" s="68">
        <f t="shared" si="20"/>
        <v>1260</v>
      </c>
      <c r="I158" s="337">
        <v>100</v>
      </c>
      <c r="J158" s="255">
        <v>105</v>
      </c>
      <c r="K158" s="337">
        <v>100</v>
      </c>
      <c r="L158" s="255">
        <v>100</v>
      </c>
      <c r="M158" s="255">
        <v>100</v>
      </c>
      <c r="N158" s="255">
        <v>150</v>
      </c>
      <c r="O158" s="40">
        <v>105</v>
      </c>
      <c r="P158" s="40">
        <v>100</v>
      </c>
      <c r="Q158" s="40">
        <v>100</v>
      </c>
      <c r="R158" s="40">
        <v>100</v>
      </c>
      <c r="S158" s="335">
        <v>100</v>
      </c>
      <c r="T158" s="335">
        <v>100</v>
      </c>
    </row>
    <row r="159" spans="1:20" ht="15" customHeight="1" x14ac:dyDescent="0.25">
      <c r="A159" s="11"/>
      <c r="B159" s="185" t="s">
        <v>178</v>
      </c>
      <c r="C159" s="295"/>
      <c r="D159" s="266"/>
      <c r="E159" s="330">
        <v>0</v>
      </c>
      <c r="F159" s="330">
        <v>30</v>
      </c>
      <c r="G159" s="381">
        <v>0</v>
      </c>
      <c r="H159" s="68">
        <f t="shared" si="20"/>
        <v>0</v>
      </c>
      <c r="I159" s="337">
        <v>0</v>
      </c>
      <c r="J159" s="255">
        <v>0</v>
      </c>
      <c r="K159" s="337">
        <v>0</v>
      </c>
      <c r="L159" s="337">
        <v>0</v>
      </c>
      <c r="M159" s="255">
        <v>0</v>
      </c>
      <c r="N159" s="255">
        <v>0</v>
      </c>
      <c r="O159" s="40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</row>
    <row r="160" spans="1:20" s="121" customFormat="1" ht="15.95" customHeight="1" x14ac:dyDescent="0.25">
      <c r="A160" s="120"/>
      <c r="B160" s="513" t="s">
        <v>32</v>
      </c>
      <c r="C160" s="514"/>
      <c r="D160" s="514"/>
      <c r="E160" s="514"/>
      <c r="F160" s="514"/>
      <c r="G160" s="514"/>
      <c r="H160" s="514"/>
      <c r="I160" s="514"/>
      <c r="J160" s="514"/>
      <c r="K160" s="514"/>
      <c r="L160" s="514"/>
      <c r="M160" s="514"/>
      <c r="N160" s="514"/>
      <c r="O160" s="514"/>
      <c r="P160" s="514"/>
      <c r="Q160" s="514"/>
      <c r="R160" s="514"/>
      <c r="S160" s="514"/>
      <c r="T160" s="515"/>
    </row>
    <row r="161" spans="1:20" ht="15" customHeight="1" x14ac:dyDescent="0.25">
      <c r="A161" s="11"/>
      <c r="B161" s="31" t="s">
        <v>179</v>
      </c>
      <c r="C161" s="298"/>
      <c r="D161" s="265"/>
      <c r="E161" s="136">
        <v>26704</v>
      </c>
      <c r="F161" s="137">
        <v>29850</v>
      </c>
      <c r="G161" s="372">
        <v>62694</v>
      </c>
      <c r="H161" s="5">
        <f>SUM(I161:T161)</f>
        <v>68014</v>
      </c>
      <c r="I161" s="32">
        <v>6693</v>
      </c>
      <c r="J161" s="32">
        <v>4960</v>
      </c>
      <c r="K161" s="49">
        <v>6587</v>
      </c>
      <c r="L161" s="32">
        <v>6157</v>
      </c>
      <c r="M161" s="49">
        <v>4119</v>
      </c>
      <c r="N161" s="45">
        <v>5505</v>
      </c>
      <c r="O161" s="32">
        <v>6434</v>
      </c>
      <c r="P161" s="32">
        <v>5153</v>
      </c>
      <c r="Q161" s="49">
        <v>5418</v>
      </c>
      <c r="R161" s="49">
        <v>5549</v>
      </c>
      <c r="S161" s="49">
        <v>5919</v>
      </c>
      <c r="T161" s="49">
        <v>5520</v>
      </c>
    </row>
    <row r="162" spans="1:20" ht="15" customHeight="1" x14ac:dyDescent="0.25">
      <c r="A162" s="11"/>
      <c r="B162" s="187" t="s">
        <v>33</v>
      </c>
      <c r="C162" s="307"/>
      <c r="D162" s="265"/>
      <c r="E162" s="136">
        <v>26634</v>
      </c>
      <c r="F162" s="137">
        <v>29850</v>
      </c>
      <c r="G162" s="372">
        <v>60664</v>
      </c>
      <c r="H162" s="5">
        <f t="shared" ref="H162:H163" si="21">SUM(I162:T162)</f>
        <v>68014</v>
      </c>
      <c r="I162" s="32">
        <v>6693</v>
      </c>
      <c r="J162" s="32">
        <v>4960</v>
      </c>
      <c r="K162" s="49">
        <v>6587</v>
      </c>
      <c r="L162" s="32">
        <v>6157</v>
      </c>
      <c r="M162" s="49">
        <v>4119</v>
      </c>
      <c r="N162" s="45">
        <v>5505</v>
      </c>
      <c r="O162" s="32">
        <v>6434</v>
      </c>
      <c r="P162" s="32">
        <v>5153</v>
      </c>
      <c r="Q162" s="49">
        <v>5418</v>
      </c>
      <c r="R162" s="49">
        <v>5549</v>
      </c>
      <c r="S162" s="49">
        <v>5919</v>
      </c>
      <c r="T162" s="49">
        <v>5520</v>
      </c>
    </row>
    <row r="163" spans="1:20" ht="15" hidden="1" customHeight="1" x14ac:dyDescent="0.25">
      <c r="A163" s="11"/>
      <c r="B163" s="186" t="s">
        <v>189</v>
      </c>
      <c r="C163" s="299"/>
      <c r="D163" s="267"/>
      <c r="E163" s="136">
        <v>70</v>
      </c>
      <c r="F163" s="137">
        <v>0</v>
      </c>
      <c r="G163" s="377">
        <v>2030</v>
      </c>
      <c r="H163" s="5">
        <f t="shared" si="21"/>
        <v>395</v>
      </c>
      <c r="I163" s="49">
        <v>246</v>
      </c>
      <c r="J163" s="32">
        <v>0</v>
      </c>
      <c r="K163" s="132">
        <v>149</v>
      </c>
      <c r="L163" s="49"/>
      <c r="M163" s="49"/>
      <c r="N163" s="45"/>
      <c r="O163" s="45"/>
      <c r="P163" s="45"/>
      <c r="Q163" s="49"/>
      <c r="R163" s="49"/>
      <c r="S163" s="49"/>
      <c r="T163" s="49"/>
    </row>
    <row r="164" spans="1:20" ht="15" customHeight="1" x14ac:dyDescent="0.25">
      <c r="A164" s="11"/>
      <c r="B164" s="29" t="s">
        <v>180</v>
      </c>
      <c r="C164" s="300"/>
      <c r="D164" s="267"/>
      <c r="E164" s="136">
        <v>162447</v>
      </c>
      <c r="F164" s="137">
        <v>153019</v>
      </c>
      <c r="G164" s="377">
        <v>186351</v>
      </c>
      <c r="H164" s="18">
        <f>SUM(I164:T164)</f>
        <v>161635</v>
      </c>
      <c r="I164" s="32">
        <v>16950</v>
      </c>
      <c r="J164" s="241">
        <v>16288</v>
      </c>
      <c r="K164" s="49">
        <v>13719</v>
      </c>
      <c r="L164" s="49">
        <v>15376</v>
      </c>
      <c r="M164" s="49">
        <v>11695</v>
      </c>
      <c r="N164" s="45">
        <v>12978</v>
      </c>
      <c r="O164" s="49">
        <v>15308</v>
      </c>
      <c r="P164" s="49">
        <v>12515</v>
      </c>
      <c r="Q164" s="402">
        <v>11720</v>
      </c>
      <c r="R164" s="390">
        <v>13471</v>
      </c>
      <c r="S164" s="49">
        <v>9154</v>
      </c>
      <c r="T164" s="371">
        <v>12461</v>
      </c>
    </row>
    <row r="165" spans="1:20" ht="15" customHeight="1" x14ac:dyDescent="0.25">
      <c r="A165" s="11"/>
      <c r="B165" s="186" t="s">
        <v>181</v>
      </c>
      <c r="C165" s="299"/>
      <c r="D165" s="267"/>
      <c r="E165" s="136">
        <v>160169</v>
      </c>
      <c r="F165" s="137">
        <v>151149</v>
      </c>
      <c r="G165" s="377">
        <v>181489</v>
      </c>
      <c r="H165" s="18">
        <f>SUM(I165:T165)</f>
        <v>157967</v>
      </c>
      <c r="I165" s="132">
        <v>16863</v>
      </c>
      <c r="J165" s="241">
        <v>15932</v>
      </c>
      <c r="K165" s="49">
        <v>13378</v>
      </c>
      <c r="L165" s="49">
        <v>14867</v>
      </c>
      <c r="M165" s="49">
        <v>11311</v>
      </c>
      <c r="N165" s="45">
        <v>12571</v>
      </c>
      <c r="O165" s="49">
        <v>14905</v>
      </c>
      <c r="P165" s="49">
        <v>12146</v>
      </c>
      <c r="Q165" s="402">
        <v>11371</v>
      </c>
      <c r="R165" s="49">
        <v>13391</v>
      </c>
      <c r="S165" s="49">
        <v>8887</v>
      </c>
      <c r="T165" s="371">
        <v>12345</v>
      </c>
    </row>
    <row r="166" spans="1:20" ht="15" customHeight="1" x14ac:dyDescent="0.25">
      <c r="A166" s="11"/>
      <c r="B166" s="185" t="s">
        <v>182</v>
      </c>
      <c r="C166" s="295"/>
      <c r="D166" s="266"/>
      <c r="E166" s="318">
        <v>0.98455833333333354</v>
      </c>
      <c r="F166" s="319">
        <v>0.98677500000000007</v>
      </c>
      <c r="G166" s="382">
        <v>0.97317115096340301</v>
      </c>
      <c r="H166" s="321">
        <f>AVERAGE(I166:T166)</f>
        <v>0.97673763376858747</v>
      </c>
      <c r="I166" s="242">
        <f>I165/I164</f>
        <v>0.99486725663716813</v>
      </c>
      <c r="J166" s="242">
        <f>J165/J164</f>
        <v>0.97814341846758346</v>
      </c>
      <c r="K166" s="242">
        <f>K165/K164</f>
        <v>0.97514396093009692</v>
      </c>
      <c r="L166" s="242">
        <f>L165/L164</f>
        <v>0.96689646201873047</v>
      </c>
      <c r="M166" s="242">
        <f t="shared" ref="M166:T166" si="22">M165/M164</f>
        <v>0.96716545532278753</v>
      </c>
      <c r="N166" s="242">
        <f t="shared" si="22"/>
        <v>0.96863923562952692</v>
      </c>
      <c r="O166" s="242">
        <f t="shared" si="22"/>
        <v>0.97367389600209042</v>
      </c>
      <c r="P166" s="242">
        <f t="shared" si="22"/>
        <v>0.97051538154214945</v>
      </c>
      <c r="Q166" s="242">
        <f t="shared" si="22"/>
        <v>0.97022184300341296</v>
      </c>
      <c r="R166" s="242">
        <f t="shared" si="22"/>
        <v>0.99406131690297672</v>
      </c>
      <c r="S166" s="242">
        <f t="shared" si="22"/>
        <v>0.97083242298448769</v>
      </c>
      <c r="T166" s="242">
        <f t="shared" si="22"/>
        <v>0.99069095578203992</v>
      </c>
    </row>
    <row r="167" spans="1:20" s="121" customFormat="1" ht="15.95" customHeight="1" thickBot="1" x14ac:dyDescent="0.3">
      <c r="A167" s="120"/>
      <c r="B167" s="507" t="s">
        <v>230</v>
      </c>
      <c r="C167" s="508"/>
      <c r="D167" s="508"/>
      <c r="E167" s="508"/>
      <c r="F167" s="508"/>
      <c r="G167" s="508"/>
      <c r="H167" s="508"/>
      <c r="I167" s="508"/>
      <c r="J167" s="508"/>
      <c r="K167" s="508"/>
      <c r="L167" s="508"/>
      <c r="M167" s="508"/>
      <c r="N167" s="508"/>
      <c r="O167" s="508"/>
      <c r="P167" s="508"/>
      <c r="Q167" s="508"/>
      <c r="R167" s="508"/>
      <c r="S167" s="508"/>
      <c r="T167" s="509"/>
    </row>
    <row r="168" spans="1:20" ht="32.25" customHeight="1" thickBot="1" x14ac:dyDescent="0.3">
      <c r="A168" s="11"/>
      <c r="B168" s="370" t="s">
        <v>222</v>
      </c>
      <c r="C168" s="298" t="s">
        <v>223</v>
      </c>
      <c r="D168" s="265"/>
      <c r="E168" s="131">
        <v>5168</v>
      </c>
      <c r="F168" s="133">
        <v>2699</v>
      </c>
      <c r="G168" s="383">
        <v>2810</v>
      </c>
      <c r="H168" s="24">
        <f>SUM(I168:U168)</f>
        <v>4452</v>
      </c>
      <c r="I168" s="6">
        <v>439</v>
      </c>
      <c r="J168" s="6">
        <v>591</v>
      </c>
      <c r="K168" s="6">
        <v>443</v>
      </c>
      <c r="L168" s="367">
        <v>584</v>
      </c>
      <c r="M168" s="6">
        <v>467</v>
      </c>
      <c r="N168" s="6">
        <v>268</v>
      </c>
      <c r="O168" s="7">
        <v>437</v>
      </c>
      <c r="P168" s="7">
        <v>259</v>
      </c>
      <c r="Q168" s="7">
        <v>317</v>
      </c>
      <c r="R168" s="7">
        <v>276</v>
      </c>
      <c r="S168" s="7">
        <v>209</v>
      </c>
      <c r="T168" s="7">
        <v>162</v>
      </c>
    </row>
    <row r="169" spans="1:20" ht="23.45" customHeight="1" x14ac:dyDescent="0.25">
      <c r="A169" s="11"/>
      <c r="B169" s="184" t="s">
        <v>184</v>
      </c>
      <c r="C169" s="298" t="s">
        <v>223</v>
      </c>
      <c r="D169" s="268"/>
      <c r="E169" s="131">
        <v>3802</v>
      </c>
      <c r="F169" s="133">
        <v>336</v>
      </c>
      <c r="G169" s="384">
        <v>148</v>
      </c>
      <c r="H169" s="24">
        <f t="shared" ref="H169:H174" si="23">SUM(I169:U169)</f>
        <v>682</v>
      </c>
      <c r="I169" s="367">
        <v>1</v>
      </c>
      <c r="J169" s="367">
        <v>372</v>
      </c>
      <c r="K169" s="367">
        <v>151</v>
      </c>
      <c r="L169" s="132">
        <v>25</v>
      </c>
      <c r="M169" s="367">
        <v>32</v>
      </c>
      <c r="N169" s="367">
        <v>9</v>
      </c>
      <c r="O169" s="336">
        <v>23</v>
      </c>
      <c r="P169" s="336">
        <v>21</v>
      </c>
      <c r="Q169" s="336">
        <v>17</v>
      </c>
      <c r="R169" s="336">
        <v>10</v>
      </c>
      <c r="S169" s="336">
        <v>9</v>
      </c>
      <c r="T169" s="336">
        <v>12</v>
      </c>
    </row>
    <row r="170" spans="1:20" ht="24.75" customHeight="1" x14ac:dyDescent="0.25">
      <c r="A170" s="11"/>
      <c r="B170" s="184" t="s">
        <v>226</v>
      </c>
      <c r="C170" s="298" t="s">
        <v>223</v>
      </c>
      <c r="D170" s="268"/>
      <c r="E170" s="131">
        <v>0</v>
      </c>
      <c r="F170" s="133">
        <v>0</v>
      </c>
      <c r="G170" s="384">
        <v>18</v>
      </c>
      <c r="H170" s="24">
        <f t="shared" si="23"/>
        <v>806</v>
      </c>
      <c r="I170" s="6">
        <v>23</v>
      </c>
      <c r="J170" s="15">
        <v>0</v>
      </c>
      <c r="K170" s="15">
        <v>0</v>
      </c>
      <c r="L170" s="15">
        <v>203</v>
      </c>
      <c r="M170" s="15">
        <v>270</v>
      </c>
      <c r="N170" s="15">
        <v>126</v>
      </c>
      <c r="O170" s="15">
        <v>4</v>
      </c>
      <c r="P170" s="15">
        <v>5</v>
      </c>
      <c r="Q170" s="15">
        <v>4</v>
      </c>
      <c r="R170" s="15">
        <v>86</v>
      </c>
      <c r="S170" s="15">
        <v>33</v>
      </c>
      <c r="T170" s="15">
        <v>52</v>
      </c>
    </row>
    <row r="171" spans="1:20" ht="23.45" customHeight="1" x14ac:dyDescent="0.25">
      <c r="A171" s="11"/>
      <c r="B171" s="184" t="s">
        <v>224</v>
      </c>
      <c r="C171" s="298" t="s">
        <v>223</v>
      </c>
      <c r="D171" s="268"/>
      <c r="E171" s="131">
        <v>26</v>
      </c>
      <c r="F171" s="133">
        <v>139</v>
      </c>
      <c r="G171" s="384">
        <v>136</v>
      </c>
      <c r="H171" s="24">
        <f t="shared" si="23"/>
        <v>20</v>
      </c>
      <c r="I171" s="6">
        <v>0</v>
      </c>
      <c r="J171" s="15">
        <v>15</v>
      </c>
      <c r="K171" s="15">
        <v>0</v>
      </c>
      <c r="L171" s="15">
        <v>0</v>
      </c>
      <c r="M171" s="15">
        <v>5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32">
        <v>0</v>
      </c>
    </row>
    <row r="172" spans="1:20" ht="23.45" customHeight="1" x14ac:dyDescent="0.25">
      <c r="A172" s="11"/>
      <c r="B172" s="184" t="s">
        <v>185</v>
      </c>
      <c r="C172" s="298" t="s">
        <v>223</v>
      </c>
      <c r="D172" s="268"/>
      <c r="E172" s="131">
        <v>463</v>
      </c>
      <c r="F172" s="133">
        <v>817</v>
      </c>
      <c r="G172" s="384">
        <v>990</v>
      </c>
      <c r="H172" s="24">
        <f t="shared" si="23"/>
        <v>901</v>
      </c>
      <c r="I172" s="14">
        <v>151</v>
      </c>
      <c r="J172" s="15">
        <v>111</v>
      </c>
      <c r="K172" s="15">
        <v>86</v>
      </c>
      <c r="L172" s="15">
        <v>23</v>
      </c>
      <c r="M172" s="15">
        <v>49</v>
      </c>
      <c r="N172" s="15">
        <v>18</v>
      </c>
      <c r="O172" s="225">
        <v>122</v>
      </c>
      <c r="P172" s="15">
        <v>52</v>
      </c>
      <c r="Q172" s="15">
        <v>180</v>
      </c>
      <c r="R172" s="15">
        <v>92</v>
      </c>
      <c r="S172" s="15">
        <v>8</v>
      </c>
      <c r="T172" s="15">
        <v>9</v>
      </c>
    </row>
    <row r="173" spans="1:20" ht="23.45" customHeight="1" x14ac:dyDescent="0.25">
      <c r="A173" s="11"/>
      <c r="B173" s="184" t="s">
        <v>225</v>
      </c>
      <c r="C173" s="298" t="s">
        <v>223</v>
      </c>
      <c r="D173" s="267"/>
      <c r="E173" s="131">
        <v>807</v>
      </c>
      <c r="F173" s="133">
        <v>1000</v>
      </c>
      <c r="G173" s="384">
        <v>1280</v>
      </c>
      <c r="H173" s="24">
        <f t="shared" si="23"/>
        <v>1674</v>
      </c>
      <c r="I173" s="14">
        <v>234</v>
      </c>
      <c r="J173" s="15">
        <v>82</v>
      </c>
      <c r="K173" s="15">
        <v>141</v>
      </c>
      <c r="L173" s="15">
        <v>288</v>
      </c>
      <c r="M173" s="15">
        <v>43</v>
      </c>
      <c r="N173" s="15">
        <v>59</v>
      </c>
      <c r="O173" s="15">
        <v>228</v>
      </c>
      <c r="P173" s="15">
        <v>179</v>
      </c>
      <c r="Q173" s="15">
        <v>99</v>
      </c>
      <c r="R173" s="15">
        <v>77</v>
      </c>
      <c r="S173" s="15">
        <v>158</v>
      </c>
      <c r="T173" s="15">
        <v>86</v>
      </c>
    </row>
    <row r="174" spans="1:20" ht="23.45" customHeight="1" x14ac:dyDescent="0.25">
      <c r="A174" s="11"/>
      <c r="B174" s="369" t="s">
        <v>186</v>
      </c>
      <c r="C174" s="298" t="s">
        <v>223</v>
      </c>
      <c r="D174" s="266"/>
      <c r="E174" s="131">
        <v>70</v>
      </c>
      <c r="F174" s="133">
        <v>471</v>
      </c>
      <c r="G174" s="385">
        <v>294</v>
      </c>
      <c r="H174" s="24">
        <f t="shared" si="23"/>
        <v>369</v>
      </c>
      <c r="I174" s="19">
        <v>30</v>
      </c>
      <c r="J174" s="20">
        <v>11</v>
      </c>
      <c r="K174" s="20">
        <v>65</v>
      </c>
      <c r="L174" s="20">
        <v>45</v>
      </c>
      <c r="M174" s="20">
        <v>68</v>
      </c>
      <c r="N174" s="20">
        <v>56</v>
      </c>
      <c r="O174" s="20">
        <v>60</v>
      </c>
      <c r="P174" s="20">
        <v>2</v>
      </c>
      <c r="Q174" s="20">
        <v>17</v>
      </c>
      <c r="R174" s="20">
        <v>11</v>
      </c>
      <c r="S174" s="20">
        <v>1</v>
      </c>
      <c r="T174" s="20">
        <v>3</v>
      </c>
    </row>
    <row r="175" spans="1:20" s="121" customFormat="1" ht="15.95" customHeight="1" thickBot="1" x14ac:dyDescent="0.3">
      <c r="A175" s="120"/>
      <c r="B175" s="537" t="s">
        <v>101</v>
      </c>
      <c r="C175" s="538"/>
      <c r="D175" s="538"/>
      <c r="E175" s="538"/>
      <c r="F175" s="538"/>
      <c r="G175" s="538"/>
      <c r="H175" s="538"/>
      <c r="I175" s="538"/>
      <c r="J175" s="538"/>
      <c r="K175" s="538"/>
      <c r="L175" s="538"/>
      <c r="M175" s="538"/>
      <c r="N175" s="538"/>
      <c r="O175" s="538"/>
      <c r="P175" s="538"/>
      <c r="Q175" s="538"/>
      <c r="R175" s="538"/>
      <c r="S175" s="538"/>
      <c r="T175" s="539"/>
    </row>
    <row r="176" spans="1:20" ht="15" customHeight="1" thickBot="1" x14ac:dyDescent="0.3">
      <c r="A176" s="11"/>
      <c r="B176" s="31" t="s">
        <v>107</v>
      </c>
      <c r="E176" s="311">
        <v>16799137.490000002</v>
      </c>
      <c r="F176" s="311">
        <v>15946063.390000001</v>
      </c>
      <c r="G176" s="373">
        <v>15420585.520000001</v>
      </c>
      <c r="H176" s="68">
        <f>SUM(I176:U176)</f>
        <v>14741624.98</v>
      </c>
      <c r="I176" s="410">
        <v>1265056.1599999999</v>
      </c>
      <c r="J176" s="332">
        <v>1210388.45</v>
      </c>
      <c r="K176" s="411">
        <v>1197179.05</v>
      </c>
      <c r="L176" s="333">
        <v>1250545</v>
      </c>
      <c r="M176" s="264">
        <v>1179088.2</v>
      </c>
      <c r="N176" s="254">
        <v>1226491.3400000001</v>
      </c>
      <c r="O176" s="254">
        <v>1205804.8600000001</v>
      </c>
      <c r="P176" s="254">
        <v>1130612.6399999999</v>
      </c>
      <c r="Q176" s="254">
        <v>1261902.71</v>
      </c>
      <c r="R176" s="414">
        <v>1282242.8600000001</v>
      </c>
      <c r="S176" s="417">
        <v>1267257.55</v>
      </c>
      <c r="T176" s="420">
        <v>1265056.1599999999</v>
      </c>
    </row>
    <row r="177" spans="1:21" s="121" customFormat="1" ht="15.95" customHeight="1" x14ac:dyDescent="0.25">
      <c r="A177" s="120"/>
      <c r="B177" s="558" t="s">
        <v>102</v>
      </c>
      <c r="C177" s="559"/>
      <c r="D177" s="559"/>
      <c r="E177" s="559"/>
      <c r="F177" s="559"/>
      <c r="G177" s="559"/>
      <c r="H177" s="559"/>
      <c r="I177" s="559"/>
      <c r="J177" s="559"/>
      <c r="K177" s="559"/>
      <c r="L177" s="559"/>
      <c r="M177" s="559"/>
      <c r="N177" s="559"/>
      <c r="O177" s="559"/>
      <c r="P177" s="559"/>
      <c r="Q177" s="559"/>
      <c r="R177" s="559"/>
      <c r="S177" s="559"/>
      <c r="T177" s="560"/>
    </row>
    <row r="178" spans="1:21" ht="20.25" customHeight="1" x14ac:dyDescent="0.25">
      <c r="A178" s="11"/>
      <c r="B178" s="31" t="s">
        <v>187</v>
      </c>
      <c r="E178" s="138"/>
      <c r="F178" s="134"/>
      <c r="G178" s="2"/>
      <c r="H178" s="2"/>
      <c r="I178" s="390">
        <v>126239</v>
      </c>
      <c r="J178" s="128">
        <v>126319</v>
      </c>
      <c r="K178" s="128">
        <v>126733</v>
      </c>
      <c r="L178" s="128">
        <v>126768</v>
      </c>
      <c r="M178" s="128">
        <v>126877</v>
      </c>
      <c r="N178" s="128">
        <v>127002</v>
      </c>
      <c r="O178" s="128">
        <v>127083</v>
      </c>
      <c r="P178" s="128">
        <v>127195</v>
      </c>
      <c r="Q178" s="128">
        <v>127391</v>
      </c>
      <c r="R178" s="128">
        <v>127215</v>
      </c>
      <c r="S178" s="129">
        <v>127288</v>
      </c>
      <c r="T178" s="323">
        <v>127267</v>
      </c>
    </row>
    <row r="179" spans="1:21" ht="23.25" customHeight="1" x14ac:dyDescent="0.2">
      <c r="A179" s="175"/>
      <c r="B179" s="176" t="s">
        <v>231</v>
      </c>
      <c r="C179" s="308"/>
      <c r="D179" s="276"/>
      <c r="E179" s="139"/>
      <c r="F179" s="135"/>
      <c r="G179" s="140"/>
      <c r="H179" s="140"/>
      <c r="I179" s="387">
        <f>I178/U179</f>
        <v>0.38708658616608305</v>
      </c>
      <c r="J179" s="387">
        <f>J178/U179</f>
        <v>0.38733189012835528</v>
      </c>
      <c r="K179" s="387">
        <f>K178/U179</f>
        <v>0.3886013381331142</v>
      </c>
      <c r="L179" s="387">
        <f>L178/U179</f>
        <v>0.3887086586166083</v>
      </c>
      <c r="M179" s="387">
        <f>M178/U179</f>
        <v>0.38904288526520425</v>
      </c>
      <c r="N179" s="387">
        <f>N178/U179</f>
        <v>0.38942617270625463</v>
      </c>
      <c r="O179" s="387">
        <f>O178/U179</f>
        <v>0.38967454296805532</v>
      </c>
      <c r="P179" s="387">
        <f>P178/U179</f>
        <v>0.39001796851523646</v>
      </c>
      <c r="Q179" s="387">
        <f>Q178/U179</f>
        <v>0.39061896322280348</v>
      </c>
      <c r="R179" s="387">
        <f>R178/U179</f>
        <v>0.39007929450580453</v>
      </c>
      <c r="S179" s="387">
        <f>S178/U179</f>
        <v>0.39030313437137792</v>
      </c>
      <c r="T179" s="387">
        <f>T178/U179</f>
        <v>0.39023874208128145</v>
      </c>
      <c r="U179" s="324">
        <v>326126</v>
      </c>
    </row>
    <row r="181" spans="1:21" ht="15" hidden="1" customHeight="1" x14ac:dyDescent="0.25">
      <c r="B181" s="70" t="s">
        <v>61</v>
      </c>
      <c r="C181" s="71"/>
      <c r="D181" s="277"/>
      <c r="E181" s="71"/>
      <c r="F181" s="71"/>
      <c r="G181" s="71"/>
      <c r="H181" s="71"/>
      <c r="I181" s="71"/>
      <c r="J181" s="71"/>
      <c r="K181" s="71"/>
      <c r="L181" s="71"/>
      <c r="M181" s="71"/>
      <c r="N181" s="351"/>
      <c r="O181" s="71"/>
      <c r="P181" s="71"/>
      <c r="Q181" s="71"/>
      <c r="R181" s="71"/>
      <c r="S181" s="71"/>
      <c r="T181" s="72"/>
    </row>
    <row r="182" spans="1:21" hidden="1" x14ac:dyDescent="0.25">
      <c r="B182" s="177" t="s">
        <v>43</v>
      </c>
      <c r="C182" s="178"/>
      <c r="D182" s="278"/>
      <c r="E182" s="178"/>
      <c r="F182" s="178"/>
      <c r="G182" s="178"/>
      <c r="H182" s="178"/>
      <c r="I182" s="178"/>
      <c r="J182" s="178"/>
      <c r="K182" s="178"/>
      <c r="L182" s="178"/>
      <c r="M182" s="178"/>
      <c r="N182" s="352"/>
      <c r="O182" s="178"/>
      <c r="P182" s="178"/>
      <c r="Q182" s="178"/>
      <c r="R182" s="178"/>
      <c r="S182" s="178"/>
      <c r="T182" s="179"/>
    </row>
    <row r="183" spans="1:21" ht="15" hidden="1" customHeight="1" x14ac:dyDescent="0.25">
      <c r="B183" s="180" t="s">
        <v>50</v>
      </c>
      <c r="C183" s="309"/>
      <c r="D183" s="279"/>
      <c r="E183" s="181"/>
      <c r="F183" s="181"/>
      <c r="G183" s="181"/>
      <c r="H183" s="181"/>
      <c r="I183" s="181"/>
      <c r="J183" s="181"/>
      <c r="K183" s="181"/>
      <c r="L183" s="181"/>
      <c r="M183" s="181"/>
      <c r="N183" s="353"/>
      <c r="O183" s="181"/>
      <c r="P183" s="181"/>
      <c r="Q183" s="181"/>
      <c r="R183" s="181"/>
      <c r="S183" s="181"/>
      <c r="T183" s="182"/>
    </row>
    <row r="184" spans="1:21" ht="15" hidden="1" customHeight="1" x14ac:dyDescent="0.25">
      <c r="B184" s="4" t="s">
        <v>0</v>
      </c>
      <c r="C184" s="174"/>
      <c r="E184" s="73"/>
      <c r="F184" s="74" t="s">
        <v>68</v>
      </c>
      <c r="G184" s="75" t="e">
        <f>AVERAGE(I184:T184)</f>
        <v>#DIV/0!</v>
      </c>
      <c r="H184" s="75" t="e">
        <f>AVERAGE(J184:U184)</f>
        <v>#DIV/0!</v>
      </c>
      <c r="I184" s="6"/>
      <c r="J184" s="7"/>
      <c r="K184" s="7"/>
      <c r="L184" s="7"/>
      <c r="M184" s="7"/>
      <c r="N184" s="254"/>
      <c r="O184" s="7"/>
      <c r="P184" s="76"/>
      <c r="Q184" s="76"/>
      <c r="R184" s="76"/>
      <c r="S184" s="76"/>
      <c r="T184" s="77"/>
    </row>
    <row r="185" spans="1:21" ht="15" hidden="1" customHeight="1" x14ac:dyDescent="0.25">
      <c r="B185" s="17" t="s">
        <v>46</v>
      </c>
      <c r="C185" s="174"/>
      <c r="E185" s="73"/>
      <c r="F185" s="78" t="s">
        <v>69</v>
      </c>
      <c r="G185" s="79" t="e">
        <f>AVERAGE(I185:T185)</f>
        <v>#DIV/0!</v>
      </c>
      <c r="H185" s="79" t="e">
        <f>AVERAGE(J185:U185)</f>
        <v>#DIV/0!</v>
      </c>
      <c r="I185" s="80"/>
      <c r="J185" s="80"/>
      <c r="K185" s="80"/>
      <c r="L185" s="80"/>
      <c r="M185" s="80"/>
      <c r="N185" s="354"/>
      <c r="O185" s="80"/>
      <c r="P185" s="81"/>
      <c r="Q185" s="81"/>
      <c r="R185" s="81"/>
      <c r="S185" s="81"/>
      <c r="T185" s="82"/>
    </row>
    <row r="186" spans="1:21" ht="15" hidden="1" customHeight="1" x14ac:dyDescent="0.25">
      <c r="B186" s="17" t="s">
        <v>49</v>
      </c>
      <c r="C186" s="174"/>
      <c r="E186" s="73"/>
      <c r="F186" s="78" t="s">
        <v>70</v>
      </c>
      <c r="G186" s="79" t="e">
        <f>((ROUND(G184/G185,0)&amp;" : "&amp;"1"))</f>
        <v>#DIV/0!</v>
      </c>
      <c r="H186" s="79" t="e">
        <f>((ROUND(H184/H185,0)&amp;" : "&amp;"1"))</f>
        <v>#DIV/0!</v>
      </c>
      <c r="I186" s="80" t="e">
        <f>((ROUND(I184/I185,0)&amp;" : "&amp;"1"))</f>
        <v>#DIV/0!</v>
      </c>
      <c r="J186" s="80" t="e">
        <f t="shared" ref="J186:T186" si="24">((ROUND(J184/J185,0)&amp;" : "&amp;"1"))</f>
        <v>#DIV/0!</v>
      </c>
      <c r="K186" s="80" t="e">
        <f t="shared" si="24"/>
        <v>#DIV/0!</v>
      </c>
      <c r="L186" s="80" t="e">
        <f t="shared" si="24"/>
        <v>#DIV/0!</v>
      </c>
      <c r="M186" s="80" t="e">
        <f t="shared" si="24"/>
        <v>#DIV/0!</v>
      </c>
      <c r="N186" s="354" t="e">
        <f t="shared" si="24"/>
        <v>#DIV/0!</v>
      </c>
      <c r="O186" s="80" t="e">
        <f t="shared" si="24"/>
        <v>#DIV/0!</v>
      </c>
      <c r="P186" s="80" t="e">
        <f t="shared" si="24"/>
        <v>#DIV/0!</v>
      </c>
      <c r="Q186" s="80" t="e">
        <f t="shared" si="24"/>
        <v>#DIV/0!</v>
      </c>
      <c r="R186" s="80" t="e">
        <f t="shared" si="24"/>
        <v>#DIV/0!</v>
      </c>
      <c r="S186" s="80" t="e">
        <f t="shared" si="24"/>
        <v>#DIV/0!</v>
      </c>
      <c r="T186" s="82" t="e">
        <f t="shared" si="24"/>
        <v>#DIV/0!</v>
      </c>
    </row>
    <row r="187" spans="1:21" ht="15" hidden="1" customHeight="1" x14ac:dyDescent="0.25">
      <c r="B187" s="9" t="s">
        <v>48</v>
      </c>
      <c r="C187" s="174"/>
      <c r="E187" s="73"/>
      <c r="F187" s="83" t="s">
        <v>53</v>
      </c>
      <c r="G187" s="84" t="s">
        <v>53</v>
      </c>
      <c r="H187" s="84" t="s">
        <v>53</v>
      </c>
      <c r="I187" s="85" t="s">
        <v>53</v>
      </c>
      <c r="J187" s="85" t="s">
        <v>53</v>
      </c>
      <c r="K187" s="85" t="s">
        <v>53</v>
      </c>
      <c r="L187" s="85" t="s">
        <v>53</v>
      </c>
      <c r="M187" s="85" t="s">
        <v>53</v>
      </c>
      <c r="N187" s="355" t="s">
        <v>53</v>
      </c>
      <c r="O187" s="85" t="s">
        <v>53</v>
      </c>
      <c r="P187" s="85" t="s">
        <v>53</v>
      </c>
      <c r="Q187" s="85" t="s">
        <v>53</v>
      </c>
      <c r="R187" s="85" t="s">
        <v>53</v>
      </c>
      <c r="S187" s="85" t="s">
        <v>53</v>
      </c>
      <c r="T187" s="86" t="s">
        <v>53</v>
      </c>
    </row>
    <row r="188" spans="1:21" ht="15" hidden="1" customHeight="1" x14ac:dyDescent="0.25">
      <c r="B188" s="180" t="s">
        <v>59</v>
      </c>
      <c r="C188" s="309"/>
      <c r="D188" s="279"/>
      <c r="E188" s="87"/>
      <c r="F188" s="88"/>
      <c r="G188" s="88"/>
      <c r="H188" s="88"/>
      <c r="I188" s="88"/>
      <c r="J188" s="88"/>
      <c r="K188" s="88"/>
      <c r="L188" s="88"/>
      <c r="M188" s="88"/>
      <c r="N188" s="356"/>
      <c r="O188" s="88"/>
      <c r="P188" s="88"/>
      <c r="Q188" s="88"/>
      <c r="R188" s="88"/>
      <c r="S188" s="88"/>
      <c r="T188" s="89"/>
    </row>
    <row r="189" spans="1:21" ht="15" hidden="1" customHeight="1" x14ac:dyDescent="0.25">
      <c r="B189" s="4" t="s">
        <v>47</v>
      </c>
      <c r="C189" s="174"/>
      <c r="E189" s="73"/>
      <c r="F189" s="74" t="s">
        <v>71</v>
      </c>
      <c r="G189" s="90" t="e">
        <f>AVERAGE(I189:T189)</f>
        <v>#DIV/0!</v>
      </c>
      <c r="H189" s="90" t="e">
        <f>AVERAGE(J189:U189)</f>
        <v>#DIV/0!</v>
      </c>
      <c r="I189" s="91"/>
      <c r="J189" s="91"/>
      <c r="K189" s="91"/>
      <c r="L189" s="91"/>
      <c r="M189" s="91"/>
      <c r="N189" s="357"/>
      <c r="O189" s="91"/>
      <c r="P189" s="91"/>
      <c r="Q189" s="91"/>
      <c r="R189" s="76"/>
      <c r="S189" s="76"/>
      <c r="T189" s="77"/>
    </row>
    <row r="190" spans="1:21" ht="15" hidden="1" customHeight="1" x14ac:dyDescent="0.25">
      <c r="B190" s="17" t="s">
        <v>46</v>
      </c>
      <c r="C190" s="174"/>
      <c r="E190" s="73"/>
      <c r="F190" s="78" t="s">
        <v>72</v>
      </c>
      <c r="G190" s="92" t="e">
        <f>AVERAGE(I190:T190)</f>
        <v>#DIV/0!</v>
      </c>
      <c r="H190" s="92" t="e">
        <f>AVERAGE(J190:U190)</f>
        <v>#DIV/0!</v>
      </c>
      <c r="I190" s="93"/>
      <c r="J190" s="93"/>
      <c r="K190" s="93"/>
      <c r="L190" s="93"/>
      <c r="M190" s="93"/>
      <c r="N190" s="358"/>
      <c r="O190" s="93"/>
      <c r="P190" s="93"/>
      <c r="Q190" s="93"/>
      <c r="R190" s="81"/>
      <c r="S190" s="81"/>
      <c r="T190" s="82"/>
    </row>
    <row r="191" spans="1:21" ht="15" hidden="1" customHeight="1" x14ac:dyDescent="0.25">
      <c r="B191" s="17" t="s">
        <v>49</v>
      </c>
      <c r="C191" s="174"/>
      <c r="E191" s="73"/>
      <c r="F191" s="78" t="s">
        <v>73</v>
      </c>
      <c r="G191" s="92" t="e">
        <f>((ROUND(G189/G190,0)&amp;" : "&amp;"1"))</f>
        <v>#DIV/0!</v>
      </c>
      <c r="H191" s="92" t="e">
        <f>((ROUND(H189/H190,0)&amp;" : "&amp;"1"))</f>
        <v>#DIV/0!</v>
      </c>
      <c r="I191" s="93" t="s">
        <v>37</v>
      </c>
      <c r="J191" s="93" t="s">
        <v>37</v>
      </c>
      <c r="K191" s="81" t="e">
        <f t="shared" ref="K191:T191" si="25">((ROUND(K189/K190,0)&amp;" : "&amp;"1"))</f>
        <v>#DIV/0!</v>
      </c>
      <c r="L191" s="81" t="e">
        <f t="shared" si="25"/>
        <v>#DIV/0!</v>
      </c>
      <c r="M191" s="81" t="e">
        <f t="shared" si="25"/>
        <v>#DIV/0!</v>
      </c>
      <c r="N191" s="342" t="e">
        <f t="shared" si="25"/>
        <v>#DIV/0!</v>
      </c>
      <c r="O191" s="81" t="e">
        <f t="shared" si="25"/>
        <v>#DIV/0!</v>
      </c>
      <c r="P191" s="81" t="e">
        <f t="shared" si="25"/>
        <v>#DIV/0!</v>
      </c>
      <c r="Q191" s="81" t="e">
        <f t="shared" si="25"/>
        <v>#DIV/0!</v>
      </c>
      <c r="R191" s="81" t="e">
        <f t="shared" si="25"/>
        <v>#DIV/0!</v>
      </c>
      <c r="S191" s="81" t="e">
        <f t="shared" si="25"/>
        <v>#DIV/0!</v>
      </c>
      <c r="T191" s="82" t="e">
        <f t="shared" si="25"/>
        <v>#DIV/0!</v>
      </c>
    </row>
    <row r="192" spans="1:21" ht="15" hidden="1" customHeight="1" x14ac:dyDescent="0.25">
      <c r="B192" s="9" t="s">
        <v>48</v>
      </c>
      <c r="C192" s="174"/>
      <c r="E192" s="73"/>
      <c r="F192" s="83" t="s">
        <v>54</v>
      </c>
      <c r="G192" s="84" t="s">
        <v>54</v>
      </c>
      <c r="H192" s="84" t="s">
        <v>54</v>
      </c>
      <c r="I192" s="85" t="s">
        <v>54</v>
      </c>
      <c r="J192" s="85" t="s">
        <v>54</v>
      </c>
      <c r="K192" s="94" t="s">
        <v>54</v>
      </c>
      <c r="L192" s="94" t="s">
        <v>54</v>
      </c>
      <c r="M192" s="94" t="s">
        <v>54</v>
      </c>
      <c r="N192" s="40" t="s">
        <v>54</v>
      </c>
      <c r="O192" s="94" t="s">
        <v>54</v>
      </c>
      <c r="P192" s="94" t="s">
        <v>54</v>
      </c>
      <c r="Q192" s="94" t="s">
        <v>54</v>
      </c>
      <c r="R192" s="94" t="s">
        <v>54</v>
      </c>
      <c r="S192" s="94" t="s">
        <v>54</v>
      </c>
      <c r="T192" s="86" t="s">
        <v>54</v>
      </c>
    </row>
    <row r="193" spans="2:20" ht="15" hidden="1" customHeight="1" x14ac:dyDescent="0.25">
      <c r="B193" s="180" t="s">
        <v>51</v>
      </c>
      <c r="C193" s="309"/>
      <c r="D193" s="279"/>
      <c r="E193" s="87"/>
      <c r="F193" s="88"/>
      <c r="G193" s="88"/>
      <c r="H193" s="88"/>
      <c r="I193" s="88"/>
      <c r="J193" s="88"/>
      <c r="K193" s="88"/>
      <c r="L193" s="88"/>
      <c r="M193" s="88"/>
      <c r="N193" s="356"/>
      <c r="O193" s="88"/>
      <c r="P193" s="88"/>
      <c r="Q193" s="88"/>
      <c r="R193" s="88"/>
      <c r="S193" s="88"/>
      <c r="T193" s="89"/>
    </row>
    <row r="194" spans="2:20" ht="15" hidden="1" customHeight="1" x14ac:dyDescent="0.25">
      <c r="B194" s="4" t="s">
        <v>47</v>
      </c>
      <c r="C194" s="174"/>
      <c r="E194" s="73"/>
      <c r="F194" s="74" t="s">
        <v>74</v>
      </c>
      <c r="G194" s="75" t="e">
        <f>AVERAGE(I194:T194)</f>
        <v>#DIV/0!</v>
      </c>
      <c r="H194" s="75" t="e">
        <f>AVERAGE(J194:U194)</f>
        <v>#DIV/0!</v>
      </c>
      <c r="I194" s="95"/>
      <c r="J194" s="7"/>
      <c r="K194" s="7"/>
      <c r="L194" s="7"/>
      <c r="M194" s="7"/>
      <c r="N194" s="254"/>
      <c r="O194" s="7"/>
      <c r="P194" s="76"/>
      <c r="Q194" s="76"/>
      <c r="R194" s="76"/>
      <c r="S194" s="76"/>
      <c r="T194" s="77"/>
    </row>
    <row r="195" spans="2:20" ht="15" hidden="1" customHeight="1" x14ac:dyDescent="0.25">
      <c r="B195" s="17" t="s">
        <v>46</v>
      </c>
      <c r="C195" s="174"/>
      <c r="E195" s="73"/>
      <c r="F195" s="78" t="s">
        <v>75</v>
      </c>
      <c r="G195" s="79" t="e">
        <f>AVERAGE(I195:T195)</f>
        <v>#DIV/0!</v>
      </c>
      <c r="H195" s="79" t="e">
        <f>AVERAGE(J195:U195)</f>
        <v>#DIV/0!</v>
      </c>
      <c r="I195" s="96"/>
      <c r="J195" s="15"/>
      <c r="K195" s="81"/>
      <c r="L195" s="15"/>
      <c r="M195" s="15"/>
      <c r="N195" s="342"/>
      <c r="O195" s="15"/>
      <c r="P195" s="81"/>
      <c r="Q195" s="81"/>
      <c r="R195" s="81"/>
      <c r="S195" s="81"/>
      <c r="T195" s="82"/>
    </row>
    <row r="196" spans="2:20" ht="15" hidden="1" customHeight="1" x14ac:dyDescent="0.25">
      <c r="B196" s="17" t="s">
        <v>49</v>
      </c>
      <c r="C196" s="174"/>
      <c r="E196" s="73"/>
      <c r="F196" s="78" t="s">
        <v>76</v>
      </c>
      <c r="G196" s="79" t="e">
        <f>((ROUND(G194/G195,0)&amp;" : "&amp;"1"))</f>
        <v>#DIV/0!</v>
      </c>
      <c r="H196" s="79" t="e">
        <f>((ROUND(H194/H195,0)&amp;" : "&amp;"1"))</f>
        <v>#DIV/0!</v>
      </c>
      <c r="I196" s="80" t="e">
        <f>((ROUND(I194/I195,0)&amp;" : "&amp;"1"))</f>
        <v>#DIV/0!</v>
      </c>
      <c r="J196" s="80" t="e">
        <f t="shared" ref="J196:P196" si="26">((ROUND(J194/J195,0)&amp;" : "&amp;"1"))</f>
        <v>#DIV/0!</v>
      </c>
      <c r="K196" s="80" t="e">
        <f t="shared" si="26"/>
        <v>#DIV/0!</v>
      </c>
      <c r="L196" s="80" t="e">
        <f t="shared" si="26"/>
        <v>#DIV/0!</v>
      </c>
      <c r="M196" s="80" t="e">
        <f t="shared" si="26"/>
        <v>#DIV/0!</v>
      </c>
      <c r="N196" s="354" t="e">
        <f t="shared" si="26"/>
        <v>#DIV/0!</v>
      </c>
      <c r="O196" s="80" t="e">
        <f t="shared" si="26"/>
        <v>#DIV/0!</v>
      </c>
      <c r="P196" s="80" t="e">
        <f t="shared" si="26"/>
        <v>#DIV/0!</v>
      </c>
      <c r="Q196" s="80" t="e">
        <f>((ROUND(Q194/Q195,0)&amp;" : "&amp;"1"))</f>
        <v>#DIV/0!</v>
      </c>
      <c r="R196" s="80" t="e">
        <f>((ROUND(R194/R195,0)&amp;" : "&amp;"1"))</f>
        <v>#DIV/0!</v>
      </c>
      <c r="S196" s="80" t="e">
        <f>((ROUND(S194/S195,0)&amp;" : "&amp;"1"))</f>
        <v>#DIV/0!</v>
      </c>
      <c r="T196" s="97" t="e">
        <f>((ROUND(T194/T195,0)&amp;" : "&amp;"1"))</f>
        <v>#DIV/0!</v>
      </c>
    </row>
    <row r="197" spans="2:20" ht="15" hidden="1" customHeight="1" x14ac:dyDescent="0.25">
      <c r="B197" s="9" t="s">
        <v>48</v>
      </c>
      <c r="C197" s="174"/>
      <c r="E197" s="73"/>
      <c r="F197" s="83" t="s">
        <v>54</v>
      </c>
      <c r="G197" s="84" t="s">
        <v>54</v>
      </c>
      <c r="H197" s="84" t="s">
        <v>54</v>
      </c>
      <c r="I197" s="85" t="s">
        <v>54</v>
      </c>
      <c r="J197" s="85" t="s">
        <v>54</v>
      </c>
      <c r="K197" s="85" t="s">
        <v>54</v>
      </c>
      <c r="L197" s="85" t="s">
        <v>54</v>
      </c>
      <c r="M197" s="85" t="s">
        <v>54</v>
      </c>
      <c r="N197" s="355" t="s">
        <v>54</v>
      </c>
      <c r="O197" s="85" t="s">
        <v>54</v>
      </c>
      <c r="P197" s="85" t="s">
        <v>54</v>
      </c>
      <c r="Q197" s="85" t="s">
        <v>54</v>
      </c>
      <c r="R197" s="85" t="s">
        <v>54</v>
      </c>
      <c r="S197" s="85" t="s">
        <v>54</v>
      </c>
      <c r="T197" s="98" t="s">
        <v>54</v>
      </c>
    </row>
    <row r="198" spans="2:20" hidden="1" x14ac:dyDescent="0.25">
      <c r="B198" s="177" t="s">
        <v>52</v>
      </c>
      <c r="C198" s="178"/>
      <c r="D198" s="278"/>
      <c r="E198" s="99"/>
      <c r="F198" s="100"/>
      <c r="G198" s="100"/>
      <c r="H198" s="100"/>
      <c r="I198" s="100"/>
      <c r="J198" s="100"/>
      <c r="K198" s="100"/>
      <c r="L198" s="100"/>
      <c r="M198" s="100"/>
      <c r="N198" s="359"/>
      <c r="O198" s="100"/>
      <c r="P198" s="100"/>
      <c r="Q198" s="100"/>
      <c r="R198" s="100"/>
      <c r="S198" s="100"/>
      <c r="T198" s="101"/>
    </row>
    <row r="199" spans="2:20" ht="15" hidden="1" customHeight="1" x14ac:dyDescent="0.25">
      <c r="B199" s="180" t="s">
        <v>44</v>
      </c>
      <c r="C199" s="309"/>
      <c r="D199" s="279"/>
      <c r="E199" s="87"/>
      <c r="F199" s="88"/>
      <c r="G199" s="88"/>
      <c r="H199" s="88"/>
      <c r="I199" s="88"/>
      <c r="J199" s="88"/>
      <c r="K199" s="88"/>
      <c r="L199" s="88"/>
      <c r="M199" s="88"/>
      <c r="N199" s="356"/>
      <c r="O199" s="88"/>
      <c r="P199" s="88"/>
      <c r="Q199" s="88"/>
      <c r="R199" s="88"/>
      <c r="S199" s="88"/>
      <c r="T199" s="89"/>
    </row>
    <row r="200" spans="2:20" ht="15" hidden="1" customHeight="1" x14ac:dyDescent="0.25">
      <c r="B200" s="4" t="s">
        <v>47</v>
      </c>
      <c r="C200" s="174"/>
      <c r="E200" s="73"/>
      <c r="F200" s="74" t="s">
        <v>77</v>
      </c>
      <c r="G200" s="75" t="e">
        <f>AVERAGE(I200:T200)</f>
        <v>#DIV/0!</v>
      </c>
      <c r="H200" s="75" t="e">
        <f>AVERAGE(J200:U200)</f>
        <v>#DIV/0!</v>
      </c>
      <c r="I200" s="95"/>
      <c r="J200" s="7"/>
      <c r="K200" s="7"/>
      <c r="L200" s="7"/>
      <c r="M200" s="7"/>
      <c r="N200" s="254"/>
      <c r="O200" s="7"/>
      <c r="P200" s="76"/>
      <c r="Q200" s="76"/>
      <c r="R200" s="76"/>
      <c r="S200" s="76"/>
      <c r="T200" s="77"/>
    </row>
    <row r="201" spans="2:20" ht="15" hidden="1" customHeight="1" x14ac:dyDescent="0.25">
      <c r="B201" s="17" t="s">
        <v>46</v>
      </c>
      <c r="C201" s="174"/>
      <c r="E201" s="73"/>
      <c r="F201" s="78" t="s">
        <v>78</v>
      </c>
      <c r="G201" s="79" t="e">
        <f>AVERAGE(I201:T201)</f>
        <v>#DIV/0!</v>
      </c>
      <c r="H201" s="79" t="e">
        <f>AVERAGE(J201:U201)</f>
        <v>#DIV/0!</v>
      </c>
      <c r="I201" s="80"/>
      <c r="J201" s="81"/>
      <c r="K201" s="81"/>
      <c r="L201" s="81"/>
      <c r="M201" s="81"/>
      <c r="N201" s="342"/>
      <c r="O201" s="81"/>
      <c r="P201" s="81"/>
      <c r="Q201" s="81"/>
      <c r="R201" s="81"/>
      <c r="S201" s="81"/>
      <c r="T201" s="82"/>
    </row>
    <row r="202" spans="2:20" ht="15" hidden="1" customHeight="1" x14ac:dyDescent="0.25">
      <c r="B202" s="17" t="s">
        <v>49</v>
      </c>
      <c r="C202" s="174"/>
      <c r="E202" s="73"/>
      <c r="F202" s="78" t="s">
        <v>79</v>
      </c>
      <c r="G202" s="79" t="e">
        <f>((ROUND(G200/G201,0)&amp;" : "&amp;"1"))</f>
        <v>#DIV/0!</v>
      </c>
      <c r="H202" s="79" t="e">
        <f>((ROUND(H200/H201,0)&amp;" : "&amp;"1"))</f>
        <v>#DIV/0!</v>
      </c>
      <c r="I202" s="80" t="e">
        <f>((ROUND(I200/I201,0)&amp;" : "&amp;"1"))</f>
        <v>#DIV/0!</v>
      </c>
      <c r="J202" s="80" t="e">
        <f t="shared" ref="J202:T202" si="27">((ROUND(J200/J201,0)&amp;" : "&amp;"1"))</f>
        <v>#DIV/0!</v>
      </c>
      <c r="K202" s="80" t="e">
        <f t="shared" si="27"/>
        <v>#DIV/0!</v>
      </c>
      <c r="L202" s="80" t="e">
        <f t="shared" si="27"/>
        <v>#DIV/0!</v>
      </c>
      <c r="M202" s="80" t="e">
        <f t="shared" si="27"/>
        <v>#DIV/0!</v>
      </c>
      <c r="N202" s="354" t="e">
        <f t="shared" si="27"/>
        <v>#DIV/0!</v>
      </c>
      <c r="O202" s="80" t="e">
        <f t="shared" si="27"/>
        <v>#DIV/0!</v>
      </c>
      <c r="P202" s="80" t="e">
        <f t="shared" si="27"/>
        <v>#DIV/0!</v>
      </c>
      <c r="Q202" s="80" t="e">
        <f t="shared" si="27"/>
        <v>#DIV/0!</v>
      </c>
      <c r="R202" s="80" t="e">
        <f t="shared" si="27"/>
        <v>#DIV/0!</v>
      </c>
      <c r="S202" s="80" t="e">
        <f t="shared" si="27"/>
        <v>#DIV/0!</v>
      </c>
      <c r="T202" s="97" t="e">
        <f t="shared" si="27"/>
        <v>#DIV/0!</v>
      </c>
    </row>
    <row r="203" spans="2:20" ht="15" hidden="1" customHeight="1" x14ac:dyDescent="0.25">
      <c r="B203" s="9" t="s">
        <v>48</v>
      </c>
      <c r="C203" s="174"/>
      <c r="E203" s="73"/>
      <c r="F203" s="83" t="s">
        <v>55</v>
      </c>
      <c r="G203" s="84" t="s">
        <v>55</v>
      </c>
      <c r="H203" s="84" t="s">
        <v>55</v>
      </c>
      <c r="I203" s="85" t="s">
        <v>55</v>
      </c>
      <c r="J203" s="85" t="s">
        <v>55</v>
      </c>
      <c r="K203" s="85" t="s">
        <v>55</v>
      </c>
      <c r="L203" s="85" t="s">
        <v>55</v>
      </c>
      <c r="M203" s="85" t="s">
        <v>55</v>
      </c>
      <c r="N203" s="355" t="s">
        <v>55</v>
      </c>
      <c r="O203" s="85" t="s">
        <v>55</v>
      </c>
      <c r="P203" s="85" t="s">
        <v>55</v>
      </c>
      <c r="Q203" s="85" t="s">
        <v>55</v>
      </c>
      <c r="R203" s="85" t="s">
        <v>55</v>
      </c>
      <c r="S203" s="85" t="s">
        <v>55</v>
      </c>
      <c r="T203" s="98" t="s">
        <v>55</v>
      </c>
    </row>
    <row r="204" spans="2:20" ht="15" hidden="1" customHeight="1" x14ac:dyDescent="0.25">
      <c r="B204" s="180" t="s">
        <v>45</v>
      </c>
      <c r="C204" s="309"/>
      <c r="D204" s="279"/>
      <c r="E204" s="87"/>
      <c r="F204" s="88"/>
      <c r="G204" s="88"/>
      <c r="H204" s="88"/>
      <c r="I204" s="88"/>
      <c r="J204" s="88"/>
      <c r="K204" s="88"/>
      <c r="L204" s="88"/>
      <c r="M204" s="88"/>
      <c r="N204" s="356"/>
      <c r="O204" s="88"/>
      <c r="P204" s="88"/>
      <c r="Q204" s="88"/>
      <c r="R204" s="88"/>
      <c r="S204" s="88"/>
      <c r="T204" s="89"/>
    </row>
    <row r="205" spans="2:20" ht="15" hidden="1" customHeight="1" x14ac:dyDescent="0.25">
      <c r="B205" s="4" t="s">
        <v>47</v>
      </c>
      <c r="C205" s="174"/>
      <c r="E205" s="73"/>
      <c r="F205" s="74" t="s">
        <v>80</v>
      </c>
      <c r="G205" s="75" t="e">
        <f>AVERAGE(I205:T205)</f>
        <v>#DIV/0!</v>
      </c>
      <c r="H205" s="75" t="e">
        <f>AVERAGE(J205:U205)</f>
        <v>#DIV/0!</v>
      </c>
      <c r="I205" s="102"/>
      <c r="J205" s="76"/>
      <c r="K205" s="76"/>
      <c r="L205" s="76"/>
      <c r="M205" s="76"/>
      <c r="N205" s="254"/>
      <c r="O205" s="76"/>
      <c r="P205" s="76"/>
      <c r="Q205" s="76"/>
      <c r="R205" s="76"/>
      <c r="S205" s="76"/>
      <c r="T205" s="77"/>
    </row>
    <row r="206" spans="2:20" ht="15" hidden="1" customHeight="1" x14ac:dyDescent="0.25">
      <c r="B206" s="17" t="s">
        <v>46</v>
      </c>
      <c r="C206" s="174"/>
      <c r="E206" s="73"/>
      <c r="F206" s="78" t="s">
        <v>81</v>
      </c>
      <c r="G206" s="79" t="e">
        <f>AVERAGE(I206:T206)</f>
        <v>#DIV/0!</v>
      </c>
      <c r="H206" s="79" t="e">
        <f>AVERAGE(J206:U206)</f>
        <v>#DIV/0!</v>
      </c>
      <c r="I206" s="80"/>
      <c r="J206" s="81"/>
      <c r="K206" s="81"/>
      <c r="L206" s="81"/>
      <c r="M206" s="81"/>
      <c r="N206" s="342"/>
      <c r="O206" s="81"/>
      <c r="P206" s="81"/>
      <c r="Q206" s="81"/>
      <c r="R206" s="81"/>
      <c r="S206" s="81"/>
      <c r="T206" s="82"/>
    </row>
    <row r="207" spans="2:20" ht="15" hidden="1" customHeight="1" x14ac:dyDescent="0.25">
      <c r="B207" s="17" t="s">
        <v>49</v>
      </c>
      <c r="C207" s="174"/>
      <c r="E207" s="73"/>
      <c r="F207" s="78" t="s">
        <v>76</v>
      </c>
      <c r="G207" s="79" t="e">
        <f>((ROUND(G205/G206,0)&amp;" : "&amp;"1"))</f>
        <v>#DIV/0!</v>
      </c>
      <c r="H207" s="79" t="e">
        <f>((ROUND(H205/H206,0)&amp;" : "&amp;"1"))</f>
        <v>#DIV/0!</v>
      </c>
      <c r="I207" s="80" t="e">
        <f>((ROUND(I205/I206,0)&amp;" : "&amp;"1"))</f>
        <v>#DIV/0!</v>
      </c>
      <c r="J207" s="80" t="e">
        <f t="shared" ref="J207:T207" si="28">((ROUND(J205/J206,0)&amp;" : "&amp;"1"))</f>
        <v>#DIV/0!</v>
      </c>
      <c r="K207" s="80" t="e">
        <f t="shared" si="28"/>
        <v>#DIV/0!</v>
      </c>
      <c r="L207" s="80" t="e">
        <f t="shared" si="28"/>
        <v>#DIV/0!</v>
      </c>
      <c r="M207" s="80" t="e">
        <f t="shared" si="28"/>
        <v>#DIV/0!</v>
      </c>
      <c r="N207" s="354" t="e">
        <f t="shared" si="28"/>
        <v>#DIV/0!</v>
      </c>
      <c r="O207" s="80" t="e">
        <f t="shared" si="28"/>
        <v>#DIV/0!</v>
      </c>
      <c r="P207" s="80" t="e">
        <f t="shared" si="28"/>
        <v>#DIV/0!</v>
      </c>
      <c r="Q207" s="80" t="e">
        <f t="shared" si="28"/>
        <v>#DIV/0!</v>
      </c>
      <c r="R207" s="80" t="e">
        <f t="shared" si="28"/>
        <v>#DIV/0!</v>
      </c>
      <c r="S207" s="80" t="e">
        <f t="shared" si="28"/>
        <v>#DIV/0!</v>
      </c>
      <c r="T207" s="97" t="e">
        <f t="shared" si="28"/>
        <v>#DIV/0!</v>
      </c>
    </row>
    <row r="208" spans="2:20" ht="15" hidden="1" customHeight="1" x14ac:dyDescent="0.25">
      <c r="B208" s="183" t="s">
        <v>48</v>
      </c>
      <c r="C208" s="303"/>
      <c r="D208" s="274"/>
      <c r="E208" s="103"/>
      <c r="F208" s="104" t="s">
        <v>55</v>
      </c>
      <c r="G208" s="105" t="s">
        <v>55</v>
      </c>
      <c r="H208" s="105" t="s">
        <v>55</v>
      </c>
      <c r="I208" s="106" t="s">
        <v>55</v>
      </c>
      <c r="J208" s="106" t="s">
        <v>55</v>
      </c>
      <c r="K208" s="106" t="s">
        <v>55</v>
      </c>
      <c r="L208" s="106" t="s">
        <v>55</v>
      </c>
      <c r="M208" s="106" t="s">
        <v>55</v>
      </c>
      <c r="N208" s="360" t="s">
        <v>55</v>
      </c>
      <c r="O208" s="106" t="s">
        <v>55</v>
      </c>
      <c r="P208" s="106" t="s">
        <v>55</v>
      </c>
      <c r="Q208" s="106" t="s">
        <v>55</v>
      </c>
      <c r="R208" s="106" t="s">
        <v>55</v>
      </c>
      <c r="S208" s="106" t="s">
        <v>55</v>
      </c>
      <c r="T208" s="107" t="s">
        <v>55</v>
      </c>
    </row>
    <row r="209" spans="2:20" hidden="1" x14ac:dyDescent="0.25">
      <c r="B209" s="177" t="s">
        <v>23</v>
      </c>
      <c r="C209" s="178"/>
      <c r="D209" s="278"/>
      <c r="E209" s="99"/>
      <c r="F209" s="100"/>
      <c r="G209" s="99"/>
      <c r="H209" s="99"/>
      <c r="I209" s="99"/>
      <c r="J209" s="99"/>
      <c r="K209" s="99"/>
      <c r="L209" s="99"/>
      <c r="M209" s="99"/>
      <c r="N209" s="361"/>
      <c r="O209" s="99"/>
      <c r="P209" s="99"/>
      <c r="Q209" s="99"/>
      <c r="R209" s="99"/>
      <c r="S209" s="99"/>
      <c r="T209" s="108"/>
    </row>
    <row r="210" spans="2:20" ht="15" hidden="1" customHeight="1" x14ac:dyDescent="0.25">
      <c r="B210" s="180" t="s">
        <v>24</v>
      </c>
      <c r="C210" s="309"/>
      <c r="D210" s="279"/>
      <c r="E210" s="87"/>
      <c r="F210" s="88"/>
      <c r="G210" s="87"/>
      <c r="H210" s="87"/>
      <c r="I210" s="87"/>
      <c r="J210" s="87"/>
      <c r="K210" s="87"/>
      <c r="L210" s="87"/>
      <c r="M210" s="87"/>
      <c r="N210" s="362"/>
      <c r="O210" s="87"/>
      <c r="P210" s="87"/>
      <c r="Q210" s="87"/>
      <c r="R210" s="87"/>
      <c r="S210" s="87"/>
      <c r="T210" s="109"/>
    </row>
    <row r="211" spans="2:20" ht="15" hidden="1" customHeight="1" x14ac:dyDescent="0.25">
      <c r="B211" s="4" t="s">
        <v>47</v>
      </c>
      <c r="C211" s="174"/>
      <c r="E211" s="73"/>
      <c r="F211" s="74" t="s">
        <v>82</v>
      </c>
      <c r="G211" s="75" t="e">
        <f>AVERAGE(I211:T211)</f>
        <v>#DIV/0!</v>
      </c>
      <c r="H211" s="75" t="e">
        <f>AVERAGE(J211:U211)</f>
        <v>#DIV/0!</v>
      </c>
      <c r="I211" s="102"/>
      <c r="J211" s="76"/>
      <c r="K211" s="76"/>
      <c r="L211" s="76"/>
      <c r="M211" s="76"/>
      <c r="N211" s="254"/>
      <c r="O211" s="76"/>
      <c r="P211" s="76"/>
      <c r="Q211" s="76"/>
      <c r="R211" s="76"/>
      <c r="S211" s="76"/>
      <c r="T211" s="77"/>
    </row>
    <row r="212" spans="2:20" ht="15" hidden="1" customHeight="1" x14ac:dyDescent="0.25">
      <c r="B212" s="17" t="s">
        <v>46</v>
      </c>
      <c r="C212" s="174"/>
      <c r="E212" s="73"/>
      <c r="F212" s="78" t="s">
        <v>65</v>
      </c>
      <c r="G212" s="79" t="e">
        <f>AVERAGE(I212:T212)</f>
        <v>#DIV/0!</v>
      </c>
      <c r="H212" s="79" t="e">
        <f>AVERAGE(J212:U212)</f>
        <v>#DIV/0!</v>
      </c>
      <c r="I212" s="80"/>
      <c r="J212" s="81"/>
      <c r="K212" s="81"/>
      <c r="L212" s="81"/>
      <c r="M212" s="81"/>
      <c r="N212" s="342"/>
      <c r="O212" s="81"/>
      <c r="P212" s="81"/>
      <c r="Q212" s="81"/>
      <c r="R212" s="81"/>
      <c r="S212" s="81"/>
      <c r="T212" s="82"/>
    </row>
    <row r="213" spans="2:20" ht="15" hidden="1" customHeight="1" x14ac:dyDescent="0.25">
      <c r="B213" s="17" t="s">
        <v>49</v>
      </c>
      <c r="C213" s="174"/>
      <c r="E213" s="73"/>
      <c r="F213" s="78" t="s">
        <v>83</v>
      </c>
      <c r="G213" s="79" t="e">
        <f>((ROUND(G211/G212,0)&amp;" : "&amp;"1"))</f>
        <v>#DIV/0!</v>
      </c>
      <c r="H213" s="79" t="e">
        <f>((ROUND(H211/H212,0)&amp;" : "&amp;"1"))</f>
        <v>#DIV/0!</v>
      </c>
      <c r="I213" s="80" t="e">
        <f>((ROUND(I211/I212,0)&amp;" : "&amp;"1"))</f>
        <v>#DIV/0!</v>
      </c>
      <c r="J213" s="80" t="e">
        <f t="shared" ref="J213:T213" si="29">((ROUND(J211/J212,0)&amp;" : "&amp;"1"))</f>
        <v>#DIV/0!</v>
      </c>
      <c r="K213" s="80" t="e">
        <f t="shared" si="29"/>
        <v>#DIV/0!</v>
      </c>
      <c r="L213" s="80" t="e">
        <f t="shared" si="29"/>
        <v>#DIV/0!</v>
      </c>
      <c r="M213" s="80" t="e">
        <f t="shared" si="29"/>
        <v>#DIV/0!</v>
      </c>
      <c r="N213" s="354" t="e">
        <f t="shared" si="29"/>
        <v>#DIV/0!</v>
      </c>
      <c r="O213" s="80" t="e">
        <f t="shared" si="29"/>
        <v>#DIV/0!</v>
      </c>
      <c r="P213" s="80" t="e">
        <f t="shared" si="29"/>
        <v>#DIV/0!</v>
      </c>
      <c r="Q213" s="80" t="e">
        <f t="shared" si="29"/>
        <v>#DIV/0!</v>
      </c>
      <c r="R213" s="80" t="e">
        <f t="shared" si="29"/>
        <v>#DIV/0!</v>
      </c>
      <c r="S213" s="80" t="e">
        <f t="shared" si="29"/>
        <v>#DIV/0!</v>
      </c>
      <c r="T213" s="82" t="e">
        <f t="shared" si="29"/>
        <v>#DIV/0!</v>
      </c>
    </row>
    <row r="214" spans="2:20" ht="15" hidden="1" customHeight="1" x14ac:dyDescent="0.25">
      <c r="B214" s="9" t="s">
        <v>48</v>
      </c>
      <c r="C214" s="174"/>
      <c r="E214" s="73"/>
      <c r="F214" s="83" t="s">
        <v>56</v>
      </c>
      <c r="G214" s="110" t="s">
        <v>56</v>
      </c>
      <c r="H214" s="110" t="s">
        <v>56</v>
      </c>
      <c r="I214" s="111" t="s">
        <v>56</v>
      </c>
      <c r="J214" s="111" t="s">
        <v>56</v>
      </c>
      <c r="K214" s="111" t="s">
        <v>56</v>
      </c>
      <c r="L214" s="111" t="s">
        <v>56</v>
      </c>
      <c r="M214" s="111" t="s">
        <v>56</v>
      </c>
      <c r="N214" s="355" t="s">
        <v>56</v>
      </c>
      <c r="O214" s="111" t="s">
        <v>56</v>
      </c>
      <c r="P214" s="111" t="s">
        <v>56</v>
      </c>
      <c r="Q214" s="111" t="s">
        <v>56</v>
      </c>
      <c r="R214" s="111" t="s">
        <v>56</v>
      </c>
      <c r="S214" s="111" t="s">
        <v>56</v>
      </c>
      <c r="T214" s="112" t="s">
        <v>56</v>
      </c>
    </row>
    <row r="215" spans="2:20" ht="15" hidden="1" customHeight="1" x14ac:dyDescent="0.25">
      <c r="B215" s="180" t="s">
        <v>35</v>
      </c>
      <c r="C215" s="309"/>
      <c r="D215" s="279"/>
      <c r="E215" s="87"/>
      <c r="F215" s="88"/>
      <c r="G215" s="87"/>
      <c r="H215" s="87"/>
      <c r="I215" s="87"/>
      <c r="J215" s="87"/>
      <c r="K215" s="87"/>
      <c r="L215" s="87"/>
      <c r="M215" s="87"/>
      <c r="N215" s="362"/>
      <c r="O215" s="87"/>
      <c r="P215" s="87"/>
      <c r="Q215" s="87"/>
      <c r="R215" s="87"/>
      <c r="S215" s="87"/>
      <c r="T215" s="109"/>
    </row>
    <row r="216" spans="2:20" ht="15" hidden="1" customHeight="1" x14ac:dyDescent="0.25">
      <c r="B216" s="4" t="s">
        <v>47</v>
      </c>
      <c r="C216" s="174"/>
      <c r="E216" s="73"/>
      <c r="F216" s="74" t="s">
        <v>84</v>
      </c>
      <c r="G216" s="75" t="e">
        <f>AVERAGE(I216:T216)</f>
        <v>#DIV/0!</v>
      </c>
      <c r="H216" s="75" t="e">
        <f>AVERAGE(J216:U216)</f>
        <v>#DIV/0!</v>
      </c>
      <c r="I216" s="102"/>
      <c r="J216" s="76"/>
      <c r="K216" s="76"/>
      <c r="L216" s="76"/>
      <c r="M216" s="76"/>
      <c r="N216" s="254"/>
      <c r="O216" s="76"/>
      <c r="P216" s="76"/>
      <c r="Q216" s="76"/>
      <c r="R216" s="76"/>
      <c r="S216" s="76"/>
      <c r="T216" s="77"/>
    </row>
    <row r="217" spans="2:20" ht="15" hidden="1" customHeight="1" x14ac:dyDescent="0.25">
      <c r="B217" s="17" t="s">
        <v>46</v>
      </c>
      <c r="C217" s="174"/>
      <c r="E217" s="73"/>
      <c r="F217" s="78" t="s">
        <v>85</v>
      </c>
      <c r="G217" s="79" t="e">
        <f>AVERAGE(I217:T217)</f>
        <v>#DIV/0!</v>
      </c>
      <c r="H217" s="79" t="e">
        <f>AVERAGE(J217:U217)</f>
        <v>#DIV/0!</v>
      </c>
      <c r="I217" s="80"/>
      <c r="J217" s="81"/>
      <c r="K217" s="81"/>
      <c r="L217" s="81"/>
      <c r="M217" s="81"/>
      <c r="N217" s="342"/>
      <c r="O217" s="81"/>
      <c r="P217" s="81"/>
      <c r="Q217" s="81"/>
      <c r="R217" s="81"/>
      <c r="S217" s="81"/>
      <c r="T217" s="82"/>
    </row>
    <row r="218" spans="2:20" ht="15" hidden="1" customHeight="1" x14ac:dyDescent="0.25">
      <c r="B218" s="17" t="s">
        <v>49</v>
      </c>
      <c r="C218" s="174"/>
      <c r="E218" s="73"/>
      <c r="F218" s="78" t="s">
        <v>56</v>
      </c>
      <c r="G218" s="79" t="e">
        <f>((ROUND(G216/G217,0)&amp;" : "&amp;"1"))</f>
        <v>#DIV/0!</v>
      </c>
      <c r="H218" s="79" t="e">
        <f>((ROUND(H216/H217,0)&amp;" : "&amp;"1"))</f>
        <v>#DIV/0!</v>
      </c>
      <c r="I218" s="80" t="e">
        <f>((ROUND(I216/I217,0)&amp;" : "&amp;"1"))</f>
        <v>#DIV/0!</v>
      </c>
      <c r="J218" s="80" t="e">
        <f t="shared" ref="J218:T218" si="30">((ROUND(J216/J217,0)&amp;" : "&amp;"1"))</f>
        <v>#DIV/0!</v>
      </c>
      <c r="K218" s="80" t="e">
        <f t="shared" si="30"/>
        <v>#DIV/0!</v>
      </c>
      <c r="L218" s="80" t="e">
        <f t="shared" si="30"/>
        <v>#DIV/0!</v>
      </c>
      <c r="M218" s="80" t="e">
        <f t="shared" si="30"/>
        <v>#DIV/0!</v>
      </c>
      <c r="N218" s="354" t="e">
        <f t="shared" si="30"/>
        <v>#DIV/0!</v>
      </c>
      <c r="O218" s="80" t="e">
        <f t="shared" si="30"/>
        <v>#DIV/0!</v>
      </c>
      <c r="P218" s="80" t="e">
        <f t="shared" si="30"/>
        <v>#DIV/0!</v>
      </c>
      <c r="Q218" s="80" t="e">
        <f t="shared" si="30"/>
        <v>#DIV/0!</v>
      </c>
      <c r="R218" s="80" t="e">
        <f t="shared" si="30"/>
        <v>#DIV/0!</v>
      </c>
      <c r="S218" s="80" t="e">
        <f t="shared" si="30"/>
        <v>#DIV/0!</v>
      </c>
      <c r="T218" s="82" t="e">
        <f t="shared" si="30"/>
        <v>#DIV/0!</v>
      </c>
    </row>
    <row r="219" spans="2:20" ht="15" hidden="1" customHeight="1" x14ac:dyDescent="0.25">
      <c r="B219" s="9" t="s">
        <v>48</v>
      </c>
      <c r="C219" s="174"/>
      <c r="E219" s="73"/>
      <c r="F219" s="83" t="s">
        <v>57</v>
      </c>
      <c r="G219" s="110" t="s">
        <v>57</v>
      </c>
      <c r="H219" s="110" t="s">
        <v>57</v>
      </c>
      <c r="I219" s="111" t="s">
        <v>57</v>
      </c>
      <c r="J219" s="111" t="s">
        <v>57</v>
      </c>
      <c r="K219" s="111" t="s">
        <v>57</v>
      </c>
      <c r="L219" s="111" t="s">
        <v>57</v>
      </c>
      <c r="M219" s="111" t="s">
        <v>57</v>
      </c>
      <c r="N219" s="355" t="s">
        <v>57</v>
      </c>
      <c r="O219" s="111" t="s">
        <v>57</v>
      </c>
      <c r="P219" s="111" t="s">
        <v>57</v>
      </c>
      <c r="Q219" s="111" t="s">
        <v>57</v>
      </c>
      <c r="R219" s="111" t="s">
        <v>57</v>
      </c>
      <c r="S219" s="111" t="s">
        <v>57</v>
      </c>
      <c r="T219" s="112" t="s">
        <v>57</v>
      </c>
    </row>
    <row r="220" spans="2:20" ht="15" hidden="1" customHeight="1" x14ac:dyDescent="0.25">
      <c r="B220" s="180" t="s">
        <v>64</v>
      </c>
      <c r="C220" s="309"/>
      <c r="D220" s="279"/>
      <c r="E220" s="87"/>
      <c r="F220" s="88"/>
      <c r="G220" s="87"/>
      <c r="H220" s="87"/>
      <c r="I220" s="87"/>
      <c r="J220" s="87"/>
      <c r="K220" s="87"/>
      <c r="L220" s="87"/>
      <c r="M220" s="87"/>
      <c r="N220" s="362"/>
      <c r="O220" s="87"/>
      <c r="P220" s="87"/>
      <c r="Q220" s="87"/>
      <c r="R220" s="87"/>
      <c r="S220" s="87"/>
      <c r="T220" s="109"/>
    </row>
    <row r="221" spans="2:20" ht="15" hidden="1" customHeight="1" x14ac:dyDescent="0.25">
      <c r="B221" s="4" t="s">
        <v>47</v>
      </c>
      <c r="C221" s="174"/>
      <c r="E221" s="113"/>
      <c r="F221" s="74" t="s">
        <v>86</v>
      </c>
      <c r="G221" s="75" t="e">
        <f>AVERAGE(I221:T221)</f>
        <v>#DIV/0!</v>
      </c>
      <c r="H221" s="75" t="e">
        <f>AVERAGE(J221:U221)</f>
        <v>#DIV/0!</v>
      </c>
      <c r="I221" s="102"/>
      <c r="J221" s="76"/>
      <c r="K221" s="76"/>
      <c r="L221" s="76"/>
      <c r="M221" s="114"/>
      <c r="N221" s="254"/>
      <c r="O221" s="76"/>
      <c r="P221" s="76"/>
      <c r="Q221" s="76"/>
      <c r="R221" s="76"/>
      <c r="S221" s="76"/>
      <c r="T221" s="77"/>
    </row>
    <row r="222" spans="2:20" ht="15" hidden="1" customHeight="1" x14ac:dyDescent="0.25">
      <c r="B222" s="17" t="s">
        <v>46</v>
      </c>
      <c r="C222" s="174"/>
      <c r="E222" s="73"/>
      <c r="F222" s="78" t="s">
        <v>72</v>
      </c>
      <c r="G222" s="79" t="e">
        <f>AVERAGE(I222:T222)</f>
        <v>#DIV/0!</v>
      </c>
      <c r="H222" s="79" t="e">
        <f>AVERAGE(J222:U222)</f>
        <v>#DIV/0!</v>
      </c>
      <c r="I222" s="80"/>
      <c r="J222" s="81"/>
      <c r="K222" s="81"/>
      <c r="L222" s="81"/>
      <c r="M222" s="114"/>
      <c r="N222" s="342"/>
      <c r="O222" s="81"/>
      <c r="P222" s="81"/>
      <c r="Q222" s="81"/>
      <c r="R222" s="81"/>
      <c r="S222" s="81"/>
      <c r="T222" s="82"/>
    </row>
    <row r="223" spans="2:20" ht="15" hidden="1" customHeight="1" x14ac:dyDescent="0.25">
      <c r="B223" s="17" t="s">
        <v>49</v>
      </c>
      <c r="C223" s="174"/>
      <c r="E223" s="73"/>
      <c r="F223" s="78" t="s">
        <v>87</v>
      </c>
      <c r="G223" s="79" t="e">
        <f>((ROUND(G221/G222,0)&amp;" : "&amp;"1"))</f>
        <v>#DIV/0!</v>
      </c>
      <c r="H223" s="79" t="e">
        <f>((ROUND(H221/H222,0)&amp;" : "&amp;"1"))</f>
        <v>#DIV/0!</v>
      </c>
      <c r="I223" s="80" t="e">
        <f>((ROUND(I221/I222,0)&amp;" : "&amp;"1"))</f>
        <v>#DIV/0!</v>
      </c>
      <c r="J223" s="80" t="e">
        <f t="shared" ref="J223:T223" si="31">((ROUND(J221/J222,0)&amp;" : "&amp;"1"))</f>
        <v>#DIV/0!</v>
      </c>
      <c r="K223" s="80" t="e">
        <f t="shared" si="31"/>
        <v>#DIV/0!</v>
      </c>
      <c r="L223" s="80" t="e">
        <f t="shared" si="31"/>
        <v>#DIV/0!</v>
      </c>
      <c r="M223" s="80" t="e">
        <f t="shared" si="31"/>
        <v>#DIV/0!</v>
      </c>
      <c r="N223" s="354" t="e">
        <f t="shared" si="31"/>
        <v>#DIV/0!</v>
      </c>
      <c r="O223" s="80" t="e">
        <f t="shared" si="31"/>
        <v>#DIV/0!</v>
      </c>
      <c r="P223" s="80" t="e">
        <f t="shared" si="31"/>
        <v>#DIV/0!</v>
      </c>
      <c r="Q223" s="80" t="e">
        <f t="shared" si="31"/>
        <v>#DIV/0!</v>
      </c>
      <c r="R223" s="80" t="e">
        <f t="shared" si="31"/>
        <v>#DIV/0!</v>
      </c>
      <c r="S223" s="80" t="e">
        <f t="shared" si="31"/>
        <v>#DIV/0!</v>
      </c>
      <c r="T223" s="97" t="e">
        <f t="shared" si="31"/>
        <v>#DIV/0!</v>
      </c>
    </row>
    <row r="224" spans="2:20" ht="15" hidden="1" customHeight="1" x14ac:dyDescent="0.25">
      <c r="B224" s="9" t="s">
        <v>48</v>
      </c>
      <c r="C224" s="174"/>
      <c r="E224" s="73"/>
      <c r="F224" s="83" t="s">
        <v>58</v>
      </c>
      <c r="G224" s="110" t="s">
        <v>58</v>
      </c>
      <c r="H224" s="110" t="s">
        <v>58</v>
      </c>
      <c r="I224" s="111" t="s">
        <v>58</v>
      </c>
      <c r="J224" s="111" t="s">
        <v>58</v>
      </c>
      <c r="K224" s="111" t="s">
        <v>58</v>
      </c>
      <c r="L224" s="111" t="s">
        <v>58</v>
      </c>
      <c r="M224" s="111" t="s">
        <v>58</v>
      </c>
      <c r="N224" s="355" t="s">
        <v>58</v>
      </c>
      <c r="O224" s="111" t="s">
        <v>58</v>
      </c>
      <c r="P224" s="111" t="s">
        <v>58</v>
      </c>
      <c r="Q224" s="111" t="s">
        <v>58</v>
      </c>
      <c r="R224" s="111" t="s">
        <v>58</v>
      </c>
      <c r="S224" s="111" t="s">
        <v>58</v>
      </c>
      <c r="T224" s="115" t="s">
        <v>58</v>
      </c>
    </row>
    <row r="225" spans="2:20" ht="15" hidden="1" customHeight="1" x14ac:dyDescent="0.25">
      <c r="B225" s="180" t="s">
        <v>62</v>
      </c>
      <c r="C225" s="309"/>
      <c r="D225" s="279"/>
      <c r="E225" s="87"/>
      <c r="F225" s="88"/>
      <c r="G225" s="116"/>
      <c r="H225" s="116"/>
      <c r="I225" s="87"/>
      <c r="J225" s="87"/>
      <c r="K225" s="87"/>
      <c r="L225" s="564"/>
      <c r="M225" s="564"/>
      <c r="N225" s="362"/>
      <c r="O225" s="87"/>
      <c r="P225" s="87"/>
      <c r="Q225" s="87"/>
      <c r="R225" s="87"/>
      <c r="S225" s="87"/>
      <c r="T225" s="109"/>
    </row>
    <row r="226" spans="2:20" ht="15" hidden="1" customHeight="1" x14ac:dyDescent="0.25">
      <c r="B226" s="4" t="s">
        <v>47</v>
      </c>
      <c r="C226" s="174"/>
      <c r="E226" s="73"/>
      <c r="F226" s="74" t="s">
        <v>88</v>
      </c>
      <c r="G226" s="75" t="e">
        <f>AVERAGE(I226:O226)</f>
        <v>#DIV/0!</v>
      </c>
      <c r="H226" s="75" t="e">
        <f>AVERAGE(J226:P226)</f>
        <v>#DIV/0!</v>
      </c>
      <c r="I226" s="102"/>
      <c r="J226" s="76"/>
      <c r="K226" s="76"/>
      <c r="L226" s="76"/>
      <c r="M226" s="76"/>
      <c r="N226" s="254"/>
      <c r="O226" s="76"/>
      <c r="P226" s="76"/>
      <c r="Q226" s="76"/>
      <c r="R226" s="76"/>
      <c r="S226" s="76"/>
      <c r="T226" s="77"/>
    </row>
    <row r="227" spans="2:20" ht="15" hidden="1" customHeight="1" x14ac:dyDescent="0.25">
      <c r="B227" s="17" t="s">
        <v>46</v>
      </c>
      <c r="C227" s="174"/>
      <c r="E227" s="73"/>
      <c r="F227" s="78" t="s">
        <v>89</v>
      </c>
      <c r="G227" s="79" t="e">
        <f>AVERAGE(I227:T227)</f>
        <v>#DIV/0!</v>
      </c>
      <c r="H227" s="79" t="e">
        <f>AVERAGE(J227:U227)</f>
        <v>#DIV/0!</v>
      </c>
      <c r="I227" s="80"/>
      <c r="J227" s="81"/>
      <c r="K227" s="81"/>
      <c r="L227" s="81"/>
      <c r="M227" s="81"/>
      <c r="N227" s="342"/>
      <c r="O227" s="81"/>
      <c r="P227" s="81"/>
      <c r="Q227" s="81"/>
      <c r="R227" s="81"/>
      <c r="S227" s="81"/>
      <c r="T227" s="82"/>
    </row>
    <row r="228" spans="2:20" ht="15" hidden="1" customHeight="1" x14ac:dyDescent="0.25">
      <c r="B228" s="17" t="s">
        <v>49</v>
      </c>
      <c r="C228" s="174"/>
      <c r="E228" s="73"/>
      <c r="F228" s="78" t="s">
        <v>90</v>
      </c>
      <c r="G228" s="79" t="e">
        <f>((ROUND(G226/G227,0)&amp;" : "&amp;"1"))</f>
        <v>#DIV/0!</v>
      </c>
      <c r="H228" s="79" t="e">
        <f>((ROUND(H226/H227,0)&amp;" : "&amp;"1"))</f>
        <v>#DIV/0!</v>
      </c>
      <c r="I228" s="80" t="e">
        <f>((ROUND(I226/I227,0)&amp;" : "&amp;"1"))</f>
        <v>#DIV/0!</v>
      </c>
      <c r="J228" s="80" t="e">
        <f t="shared" ref="J228:T228" si="32">((ROUND(J226/J227,0)&amp;" : "&amp;"1"))</f>
        <v>#DIV/0!</v>
      </c>
      <c r="K228" s="80" t="e">
        <f t="shared" si="32"/>
        <v>#DIV/0!</v>
      </c>
      <c r="L228" s="80" t="e">
        <f t="shared" si="32"/>
        <v>#DIV/0!</v>
      </c>
      <c r="M228" s="80" t="e">
        <f t="shared" si="32"/>
        <v>#DIV/0!</v>
      </c>
      <c r="N228" s="354" t="e">
        <f t="shared" si="32"/>
        <v>#DIV/0!</v>
      </c>
      <c r="O228" s="80" t="e">
        <f t="shared" si="32"/>
        <v>#DIV/0!</v>
      </c>
      <c r="P228" s="80" t="e">
        <f t="shared" si="32"/>
        <v>#DIV/0!</v>
      </c>
      <c r="Q228" s="80" t="e">
        <f t="shared" si="32"/>
        <v>#DIV/0!</v>
      </c>
      <c r="R228" s="80" t="e">
        <f t="shared" si="32"/>
        <v>#DIV/0!</v>
      </c>
      <c r="S228" s="80" t="e">
        <f t="shared" si="32"/>
        <v>#DIV/0!</v>
      </c>
      <c r="T228" s="97" t="e">
        <f t="shared" si="32"/>
        <v>#DIV/0!</v>
      </c>
    </row>
    <row r="229" spans="2:20" ht="15" hidden="1" customHeight="1" x14ac:dyDescent="0.25">
      <c r="B229" s="9" t="s">
        <v>48</v>
      </c>
      <c r="C229" s="174"/>
      <c r="E229" s="73"/>
      <c r="F229" s="83" t="s">
        <v>66</v>
      </c>
      <c r="G229" s="84" t="s">
        <v>66</v>
      </c>
      <c r="H229" s="84" t="s">
        <v>66</v>
      </c>
      <c r="I229" s="85" t="s">
        <v>66</v>
      </c>
      <c r="J229" s="85" t="s">
        <v>66</v>
      </c>
      <c r="K229" s="85" t="s">
        <v>66</v>
      </c>
      <c r="L229" s="85" t="s">
        <v>66</v>
      </c>
      <c r="M229" s="85" t="s">
        <v>66</v>
      </c>
      <c r="N229" s="355" t="s">
        <v>66</v>
      </c>
      <c r="O229" s="85" t="s">
        <v>66</v>
      </c>
      <c r="P229" s="85" t="s">
        <v>66</v>
      </c>
      <c r="Q229" s="85" t="s">
        <v>66</v>
      </c>
      <c r="R229" s="85" t="s">
        <v>66</v>
      </c>
      <c r="S229" s="85" t="s">
        <v>66</v>
      </c>
      <c r="T229" s="98" t="s">
        <v>66</v>
      </c>
    </row>
    <row r="230" spans="2:20" ht="15" hidden="1" customHeight="1" x14ac:dyDescent="0.25">
      <c r="B230" s="180" t="s">
        <v>40</v>
      </c>
      <c r="C230" s="309"/>
      <c r="D230" s="279"/>
      <c r="E230" s="87"/>
      <c r="F230" s="88"/>
      <c r="G230" s="116"/>
      <c r="H230" s="116"/>
      <c r="I230" s="87"/>
      <c r="J230" s="87"/>
      <c r="K230" s="87"/>
      <c r="L230" s="564"/>
      <c r="M230" s="564"/>
      <c r="N230" s="362"/>
      <c r="O230" s="87"/>
      <c r="P230" s="87"/>
      <c r="Q230" s="87"/>
      <c r="R230" s="87"/>
      <c r="S230" s="87"/>
      <c r="T230" s="109"/>
    </row>
    <row r="231" spans="2:20" ht="15" hidden="1" customHeight="1" x14ac:dyDescent="0.25">
      <c r="B231" s="4" t="s">
        <v>47</v>
      </c>
      <c r="C231" s="174"/>
      <c r="E231" s="73"/>
      <c r="F231" s="74" t="s">
        <v>91</v>
      </c>
      <c r="G231" s="75" t="e">
        <f>AVERAGE(I231:T231)</f>
        <v>#DIV/0!</v>
      </c>
      <c r="H231" s="75" t="e">
        <f>AVERAGE(J231:U231)</f>
        <v>#DIV/0!</v>
      </c>
      <c r="I231" s="102"/>
      <c r="J231" s="76"/>
      <c r="K231" s="76"/>
      <c r="L231" s="76"/>
      <c r="M231" s="76"/>
      <c r="N231" s="254"/>
      <c r="O231" s="76"/>
      <c r="P231" s="76"/>
      <c r="Q231" s="76"/>
      <c r="R231" s="76"/>
      <c r="S231" s="76"/>
      <c r="T231" s="77"/>
    </row>
    <row r="232" spans="2:20" ht="15" hidden="1" customHeight="1" x14ac:dyDescent="0.25">
      <c r="B232" s="17" t="s">
        <v>46</v>
      </c>
      <c r="C232" s="174"/>
      <c r="E232" s="73"/>
      <c r="F232" s="78" t="s">
        <v>81</v>
      </c>
      <c r="G232" s="79" t="e">
        <f>AVERAGE(I232:T232)</f>
        <v>#DIV/0!</v>
      </c>
      <c r="H232" s="79" t="e">
        <f>AVERAGE(J232:U232)</f>
        <v>#DIV/0!</v>
      </c>
      <c r="I232" s="80"/>
      <c r="J232" s="81"/>
      <c r="K232" s="81"/>
      <c r="L232" s="81"/>
      <c r="M232" s="81"/>
      <c r="N232" s="342"/>
      <c r="O232" s="81"/>
      <c r="P232" s="81"/>
      <c r="Q232" s="81"/>
      <c r="R232" s="81"/>
      <c r="S232" s="81"/>
      <c r="T232" s="82"/>
    </row>
    <row r="233" spans="2:20" ht="15" hidden="1" customHeight="1" x14ac:dyDescent="0.25">
      <c r="B233" s="17" t="s">
        <v>49</v>
      </c>
      <c r="C233" s="174"/>
      <c r="E233" s="73"/>
      <c r="F233" s="78" t="s">
        <v>79</v>
      </c>
      <c r="G233" s="79" t="e">
        <f>((ROUND(G231/G232,0)&amp;" : "&amp;"1"))</f>
        <v>#DIV/0!</v>
      </c>
      <c r="H233" s="79" t="e">
        <f>((ROUND(H231/H232,0)&amp;" : "&amp;"1"))</f>
        <v>#DIV/0!</v>
      </c>
      <c r="I233" s="80" t="e">
        <f>((ROUND(I231/I232,0)&amp;" : "&amp;"1"))</f>
        <v>#DIV/0!</v>
      </c>
      <c r="J233" s="80" t="e">
        <f t="shared" ref="J233:T233" si="33">((ROUND(J231/J232,0)&amp;" : "&amp;"1"))</f>
        <v>#DIV/0!</v>
      </c>
      <c r="K233" s="80" t="e">
        <f t="shared" si="33"/>
        <v>#DIV/0!</v>
      </c>
      <c r="L233" s="80" t="e">
        <f t="shared" si="33"/>
        <v>#DIV/0!</v>
      </c>
      <c r="M233" s="80" t="e">
        <f t="shared" si="33"/>
        <v>#DIV/0!</v>
      </c>
      <c r="N233" s="354" t="e">
        <f t="shared" si="33"/>
        <v>#DIV/0!</v>
      </c>
      <c r="O233" s="80" t="e">
        <f t="shared" si="33"/>
        <v>#DIV/0!</v>
      </c>
      <c r="P233" s="80" t="e">
        <f t="shared" si="33"/>
        <v>#DIV/0!</v>
      </c>
      <c r="Q233" s="80" t="e">
        <f t="shared" si="33"/>
        <v>#DIV/0!</v>
      </c>
      <c r="R233" s="80" t="e">
        <f t="shared" si="33"/>
        <v>#DIV/0!</v>
      </c>
      <c r="S233" s="80" t="e">
        <f t="shared" si="33"/>
        <v>#DIV/0!</v>
      </c>
      <c r="T233" s="97" t="e">
        <f t="shared" si="33"/>
        <v>#DIV/0!</v>
      </c>
    </row>
    <row r="234" spans="2:20" ht="15" hidden="1" customHeight="1" x14ac:dyDescent="0.25">
      <c r="B234" s="9" t="s">
        <v>48</v>
      </c>
      <c r="C234" s="174"/>
      <c r="E234" s="73"/>
      <c r="F234" s="83" t="s">
        <v>67</v>
      </c>
      <c r="G234" s="84" t="s">
        <v>67</v>
      </c>
      <c r="H234" s="84" t="s">
        <v>67</v>
      </c>
      <c r="I234" s="85" t="s">
        <v>67</v>
      </c>
      <c r="J234" s="85" t="s">
        <v>67</v>
      </c>
      <c r="K234" s="85" t="s">
        <v>67</v>
      </c>
      <c r="L234" s="85" t="s">
        <v>67</v>
      </c>
      <c r="M234" s="85" t="s">
        <v>67</v>
      </c>
      <c r="N234" s="355" t="s">
        <v>67</v>
      </c>
      <c r="O234" s="85" t="s">
        <v>67</v>
      </c>
      <c r="P234" s="85" t="s">
        <v>67</v>
      </c>
      <c r="Q234" s="85" t="s">
        <v>67</v>
      </c>
      <c r="R234" s="85" t="s">
        <v>67</v>
      </c>
      <c r="S234" s="85" t="s">
        <v>67</v>
      </c>
      <c r="T234" s="98" t="s">
        <v>67</v>
      </c>
    </row>
    <row r="235" spans="2:20" ht="15" hidden="1" customHeight="1" x14ac:dyDescent="0.25">
      <c r="B235" s="180" t="s">
        <v>63</v>
      </c>
      <c r="C235" s="309"/>
      <c r="D235" s="279"/>
      <c r="E235" s="87"/>
      <c r="F235" s="88"/>
      <c r="G235" s="116"/>
      <c r="H235" s="116"/>
      <c r="I235" s="87"/>
      <c r="J235" s="87"/>
      <c r="K235" s="87"/>
      <c r="L235" s="564"/>
      <c r="M235" s="564"/>
      <c r="N235" s="362"/>
      <c r="O235" s="87"/>
      <c r="P235" s="87"/>
      <c r="Q235" s="87"/>
      <c r="R235" s="87"/>
      <c r="S235" s="87"/>
      <c r="T235" s="109"/>
    </row>
    <row r="236" spans="2:20" ht="15" hidden="1" customHeight="1" x14ac:dyDescent="0.25">
      <c r="B236" s="4" t="s">
        <v>47</v>
      </c>
      <c r="C236" s="174"/>
      <c r="E236" s="73"/>
      <c r="F236" s="74" t="s">
        <v>92</v>
      </c>
      <c r="G236" s="75" t="e">
        <f>AVERAGE(I236:T236)</f>
        <v>#DIV/0!</v>
      </c>
      <c r="H236" s="75" t="e">
        <f>AVERAGE(J236:U236)</f>
        <v>#DIV/0!</v>
      </c>
      <c r="I236" s="102"/>
      <c r="J236" s="76"/>
      <c r="K236" s="76"/>
      <c r="L236" s="76"/>
      <c r="M236" s="76"/>
      <c r="N236" s="254"/>
      <c r="O236" s="76"/>
      <c r="P236" s="76"/>
      <c r="Q236" s="76"/>
      <c r="R236" s="76"/>
      <c r="S236" s="76"/>
      <c r="T236" s="77"/>
    </row>
    <row r="237" spans="2:20" ht="15" hidden="1" customHeight="1" x14ac:dyDescent="0.25">
      <c r="B237" s="17" t="s">
        <v>46</v>
      </c>
      <c r="C237" s="174"/>
      <c r="E237" s="73"/>
      <c r="F237" s="78" t="s">
        <v>89</v>
      </c>
      <c r="G237" s="79" t="e">
        <f>AVERAGE(I237:T237)</f>
        <v>#DIV/0!</v>
      </c>
      <c r="H237" s="79" t="e">
        <f>AVERAGE(J237:U237)</f>
        <v>#DIV/0!</v>
      </c>
      <c r="I237" s="80"/>
      <c r="J237" s="81"/>
      <c r="K237" s="81"/>
      <c r="L237" s="81"/>
      <c r="M237" s="81"/>
      <c r="N237" s="342"/>
      <c r="O237" s="81"/>
      <c r="P237" s="81"/>
      <c r="Q237" s="81"/>
      <c r="R237" s="81"/>
      <c r="S237" s="81"/>
      <c r="T237" s="82"/>
    </row>
    <row r="238" spans="2:20" ht="15" hidden="1" customHeight="1" x14ac:dyDescent="0.25">
      <c r="B238" s="17" t="s">
        <v>49</v>
      </c>
      <c r="C238" s="174"/>
      <c r="E238" s="73"/>
      <c r="F238" s="78" t="s">
        <v>90</v>
      </c>
      <c r="G238" s="79" t="e">
        <f>((ROUND(G236/G237,0)&amp;" : "&amp;"1"))</f>
        <v>#DIV/0!</v>
      </c>
      <c r="H238" s="79" t="e">
        <f>((ROUND(H236/H237,0)&amp;" : "&amp;"1"))</f>
        <v>#DIV/0!</v>
      </c>
      <c r="I238" s="80" t="e">
        <f>((ROUND(I236/I237,0)&amp;" : "&amp;"1"))</f>
        <v>#DIV/0!</v>
      </c>
      <c r="J238" s="80" t="e">
        <f t="shared" ref="J238:T238" si="34">((ROUND(J236/J237,0)&amp;" : "&amp;"1"))</f>
        <v>#DIV/0!</v>
      </c>
      <c r="K238" s="80" t="e">
        <f t="shared" si="34"/>
        <v>#DIV/0!</v>
      </c>
      <c r="L238" s="80" t="e">
        <f t="shared" si="34"/>
        <v>#DIV/0!</v>
      </c>
      <c r="M238" s="80" t="e">
        <f t="shared" si="34"/>
        <v>#DIV/0!</v>
      </c>
      <c r="N238" s="354" t="e">
        <f t="shared" si="34"/>
        <v>#DIV/0!</v>
      </c>
      <c r="O238" s="80" t="e">
        <f t="shared" si="34"/>
        <v>#DIV/0!</v>
      </c>
      <c r="P238" s="80" t="e">
        <f t="shared" si="34"/>
        <v>#DIV/0!</v>
      </c>
      <c r="Q238" s="80" t="e">
        <f t="shared" si="34"/>
        <v>#DIV/0!</v>
      </c>
      <c r="R238" s="80" t="e">
        <f t="shared" si="34"/>
        <v>#DIV/0!</v>
      </c>
      <c r="S238" s="80" t="e">
        <f t="shared" si="34"/>
        <v>#DIV/0!</v>
      </c>
      <c r="T238" s="97" t="e">
        <f t="shared" si="34"/>
        <v>#DIV/0!</v>
      </c>
    </row>
    <row r="239" spans="2:20" ht="15" hidden="1" customHeight="1" x14ac:dyDescent="0.25">
      <c r="B239" s="183" t="s">
        <v>48</v>
      </c>
      <c r="C239" s="303"/>
      <c r="D239" s="274"/>
      <c r="E239" s="103"/>
      <c r="F239" s="104" t="s">
        <v>66</v>
      </c>
      <c r="G239" s="105" t="s">
        <v>66</v>
      </c>
      <c r="H239" s="105" t="s">
        <v>66</v>
      </c>
      <c r="I239" s="106" t="s">
        <v>58</v>
      </c>
      <c r="J239" s="106" t="s">
        <v>58</v>
      </c>
      <c r="K239" s="106" t="s">
        <v>58</v>
      </c>
      <c r="L239" s="106" t="s">
        <v>58</v>
      </c>
      <c r="M239" s="106" t="s">
        <v>58</v>
      </c>
      <c r="N239" s="360" t="s">
        <v>58</v>
      </c>
      <c r="O239" s="106" t="s">
        <v>58</v>
      </c>
      <c r="P239" s="106" t="s">
        <v>58</v>
      </c>
      <c r="Q239" s="117" t="s">
        <v>66</v>
      </c>
      <c r="R239" s="117" t="s">
        <v>66</v>
      </c>
      <c r="S239" s="117" t="s">
        <v>66</v>
      </c>
      <c r="T239" s="118" t="s">
        <v>66</v>
      </c>
    </row>
    <row r="240" spans="2:20" hidden="1" x14ac:dyDescent="0.25"/>
    <row r="241" hidden="1" x14ac:dyDescent="0.25"/>
  </sheetData>
  <mergeCells count="36">
    <mergeCell ref="B43:T43"/>
    <mergeCell ref="B23:T23"/>
    <mergeCell ref="B2:T2"/>
    <mergeCell ref="B3:T3"/>
    <mergeCell ref="B4:T4"/>
    <mergeCell ref="B12:T12"/>
    <mergeCell ref="L235:M235"/>
    <mergeCell ref="B167:T167"/>
    <mergeCell ref="B109:T109"/>
    <mergeCell ref="B119:T119"/>
    <mergeCell ref="B120:T120"/>
    <mergeCell ref="B126:T126"/>
    <mergeCell ref="B131:T131"/>
    <mergeCell ref="B138:T138"/>
    <mergeCell ref="B139:T139"/>
    <mergeCell ref="B144:T144"/>
    <mergeCell ref="B150:T150"/>
    <mergeCell ref="B151:T151"/>
    <mergeCell ref="B160:T160"/>
    <mergeCell ref="B175:T175"/>
    <mergeCell ref="B177:T177"/>
    <mergeCell ref="L225:M225"/>
    <mergeCell ref="L230:M230"/>
    <mergeCell ref="B106:T106"/>
    <mergeCell ref="B46:T46"/>
    <mergeCell ref="E50:F51"/>
    <mergeCell ref="G50:G51"/>
    <mergeCell ref="B54:T54"/>
    <mergeCell ref="B59:T59"/>
    <mergeCell ref="B66:T66"/>
    <mergeCell ref="B79:T79"/>
    <mergeCell ref="B80:T80"/>
    <mergeCell ref="B86:T86"/>
    <mergeCell ref="B90:T90"/>
    <mergeCell ref="B100:T100"/>
    <mergeCell ref="H50:H51"/>
  </mergeCells>
  <pageMargins left="0.25" right="0.25" top="0.75" bottom="0.75" header="0.3" footer="0.3"/>
  <pageSetup scale="4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FY27</vt:lpstr>
      <vt:lpstr>FY26</vt:lpstr>
      <vt:lpstr>FY25</vt:lpstr>
    </vt:vector>
  </TitlesOfParts>
  <Company>Durham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Wisnowski, Brian</cp:lastModifiedBy>
  <cp:lastPrinted>2018-08-09T21:54:00Z</cp:lastPrinted>
  <dcterms:created xsi:type="dcterms:W3CDTF">2014-05-27T17:47:39Z</dcterms:created>
  <dcterms:modified xsi:type="dcterms:W3CDTF">2026-09-22T19:30:34Z</dcterms:modified>
</cp:coreProperties>
</file>